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128"/>
  <workbookPr codeName="ThisWorkbook" defaultThemeVersion="124226"/>
  <mc:AlternateContent xmlns:mc="http://schemas.openxmlformats.org/markup-compatibility/2006">
    <mc:Choice Requires="x15">
      <x15ac:absPath xmlns:x15ac="http://schemas.microsoft.com/office/spreadsheetml/2010/11/ac" url="R:\OJP Evidence Assessment\Review Packages\Review Attachments\"/>
    </mc:Choice>
  </mc:AlternateContent>
  <xr:revisionPtr revIDLastSave="0" documentId="13_ncr:1_{39277D14-D364-4E83-8678-CEACF11564C9}" xr6:coauthVersionLast="47" xr6:coauthVersionMax="47" xr10:uidLastSave="{00000000-0000-0000-0000-000000000000}"/>
  <bookViews>
    <workbookView xWindow="28680" yWindow="-120" windowWidth="29040" windowHeight="17640" tabRatio="935" xr2:uid="{00000000-000D-0000-FFFF-FFFF00000000}"/>
  </bookViews>
  <sheets>
    <sheet name="Home" sheetId="27" r:id="rId1"/>
    <sheet name="Definitions" sheetId="10" state="hidden" r:id="rId2"/>
    <sheet name="Preparation" sheetId="20" state="hidden" r:id="rId3"/>
    <sheet name="Eligibility" sheetId="12" r:id="rId4"/>
    <sheet name="Quality" sheetId="13" r:id="rId5"/>
    <sheet name="Validity" sheetId="6" r:id="rId6"/>
    <sheet name="Icons" sheetId="38" state="hidden" r:id="rId7"/>
    <sheet name="Final Ratings - Adults" sheetId="40" r:id="rId8"/>
    <sheet name="Final Ratings - Juv" sheetId="28" r:id="rId9"/>
    <sheet name="Sheet2" sheetId="34" state="hidden" r:id="rId10"/>
    <sheet name="Weighted Mean" sheetId="36" r:id="rId11"/>
    <sheet name="Mean Effect Size" sheetId="35" r:id="rId12"/>
    <sheet name="Eligibility Help" sheetId="19" r:id="rId13"/>
    <sheet name="Quality Help" sheetId="22" r:id="rId14"/>
    <sheet name="Validity Help 1" sheetId="23" r:id="rId15"/>
    <sheet name="Validity Help 2" sheetId="24" r:id="rId16"/>
    <sheet name="Constructs" sheetId="41" r:id="rId17"/>
    <sheet name="Final Evidence Help" sheetId="26" r:id="rId18"/>
    <sheet name="List" sheetId="9" r:id="rId19"/>
    <sheet name="Best Evidence" sheetId="16" state="hidden" r:id="rId20"/>
    <sheet name="Matrices" sheetId="15" state="hidden" r:id="rId21"/>
    <sheet name="Class" sheetId="17" state="hidden" r:id="rId22"/>
    <sheet name="Sheet1" sheetId="33" state="hidden" r:id="rId23"/>
  </sheets>
  <definedNames>
    <definedName name="_Toc334940569" localSheetId="17">'Final Evidence Help'!$G$71</definedName>
    <definedName name="_Toc345306281" localSheetId="17">'Final Evidence Help'!$G$4</definedName>
    <definedName name="_Toc345306283" localSheetId="17">'Final Evidence Help'!$G$37</definedName>
    <definedName name="_Toc352482880" localSheetId="14">'Validity Help 1'!$G$169</definedName>
    <definedName name="_Toc352482881" localSheetId="14">'Validity Help 1'!$G$173</definedName>
    <definedName name="Age_of_Samples">List!$K$3:$K$5</definedName>
    <definedName name="Ages">List!$AP$3:$AP$4</definedName>
    <definedName name="Aggregation">List!$C$3:$C$6</definedName>
    <definedName name="Analysis_Model">List!$U$3:$U$6</definedName>
    <definedName name="Attitudes">List!$Z$11:$AF$11</definedName>
    <definedName name="Coder_Reliability">List!$O$3:$O$6</definedName>
    <definedName name="Combining_RelationShips">List!$I$3:$I$6</definedName>
    <definedName name="Comprehensive_Literature_Search">List!$M$3:$M$6</definedName>
    <definedName name="Control_Groups">List!$G$3:$G$6</definedName>
    <definedName name="Crime_Delinquency">List!$Z$3:$AI$3</definedName>
    <definedName name="Direction">List!$AN$3:$AN$6</definedName>
    <definedName name="Drug_Substance_Abuse">List!$Z$4:$AF$4</definedName>
    <definedName name="Education">List!$Z$6:$AG$6</definedName>
    <definedName name="Effect_Size_Reporting">List!$S$3:$S$6</definedName>
    <definedName name="Eligibility_Criteria">List!$L$3:$L$6</definedName>
    <definedName name="Employment">List!$Z$9:$AD$9</definedName>
    <definedName name="Family">List!$Z$8:$AD$8</definedName>
    <definedName name="Grey_Literature_Coverage">List!$N$3:$N$6</definedName>
    <definedName name="Handling_Dependent_Effect_Sizes">List!$R$3:$R$6</definedName>
    <definedName name="Heterogeneity_Attentiveness">List!$V$3:$V$6</definedName>
    <definedName name="Internal_Validity">List!$AO$3:$AO$8</definedName>
    <definedName name="Intervention">List!$B$3:$B$6</definedName>
    <definedName name="Justice_Systems">List!$Z$12:$AC$12</definedName>
    <definedName name="Juvenile">List!$Z$10:$AG$10</definedName>
    <definedName name="Literature_Search">List!$E$3:$E$6</definedName>
    <definedName name="Macro_Outcome">List!$X$3:$X$12</definedName>
    <definedName name="Mark" localSheetId="17">'Final Evidence Help'!$G$9</definedName>
    <definedName name="Mental_Behavioral">List!$Z$5:$AF$5</definedName>
    <definedName name="Meta_Name">Eligibility!$C$3:$L$3</definedName>
    <definedName name="Methodological_Quality">List!$P$3:$P$6</definedName>
    <definedName name="Model">List!$AL$3:$AL$6</definedName>
    <definedName name="Outlier_Analysis">List!$Q$3:$Q$6</definedName>
    <definedName name="picBlank">Icons!$B$10:$B$11</definedName>
    <definedName name="picEffective">Icons!$B$1:$B$2</definedName>
    <definedName name="picNoEffects">Icons!$B$7:$B$8</definedName>
    <definedName name="picPromising">Icons!$B$4:$B$5</definedName>
    <definedName name="Primary_Aim">List!$D$3:$D$6</definedName>
    <definedName name="Primary_Outcomes">List!$F$3:$F$6</definedName>
    <definedName name="_xlnm.Print_Area" localSheetId="3">Eligibility!$B$1:$L$21</definedName>
    <definedName name="Publication_Bias">List!$W$3:$W$6</definedName>
    <definedName name="Publication_Date">List!$J$3:$J$6</definedName>
    <definedName name="Reporting_of_Results">List!$H$3:$H$6</definedName>
    <definedName name="Significance">List!$AM$3:$AM$7</definedName>
    <definedName name="Statistical_Conculsion_Validity">List!$AQ$3:$AQ$7</definedName>
    <definedName name="Type_of_ES">List!$AJ$3:$AJ$11</definedName>
    <definedName name="Unit">List!$AK$3:$AK$5</definedName>
    <definedName name="Victimization">List!$Z$7:$AH$7</definedName>
    <definedName name="Weighting_of_Results">List!$T$3:$T$6</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3" i="13" l="1"/>
  <c r="F3" i="13"/>
  <c r="I3" i="13"/>
  <c r="L3" i="13"/>
  <c r="H76" i="28"/>
  <c r="G76" i="28"/>
  <c r="F76" i="28"/>
  <c r="E76" i="28"/>
  <c r="D76" i="28"/>
  <c r="H75" i="28"/>
  <c r="G75" i="28"/>
  <c r="F75" i="28"/>
  <c r="E75" i="28"/>
  <c r="D75" i="28"/>
  <c r="H74" i="28"/>
  <c r="G74" i="28"/>
  <c r="F74" i="28"/>
  <c r="E74" i="28"/>
  <c r="D74" i="28"/>
  <c r="H73" i="28"/>
  <c r="G73" i="28"/>
  <c r="F73" i="28"/>
  <c r="E73" i="28"/>
  <c r="D73" i="28"/>
  <c r="H72" i="28"/>
  <c r="G72" i="28"/>
  <c r="F72" i="28"/>
  <c r="E72" i="28"/>
  <c r="D72" i="28"/>
  <c r="H71" i="28"/>
  <c r="G71" i="28"/>
  <c r="F71" i="28"/>
  <c r="E71" i="28"/>
  <c r="D71" i="28"/>
  <c r="H70" i="28"/>
  <c r="G70" i="28"/>
  <c r="F70" i="28"/>
  <c r="E70" i="28"/>
  <c r="D70" i="28"/>
  <c r="H69" i="28"/>
  <c r="G69" i="28"/>
  <c r="F69" i="28"/>
  <c r="E69" i="28"/>
  <c r="D69" i="28"/>
  <c r="H68" i="28"/>
  <c r="G68" i="28"/>
  <c r="F68" i="28"/>
  <c r="E68" i="28"/>
  <c r="D68" i="28"/>
  <c r="H67" i="28"/>
  <c r="G67" i="28"/>
  <c r="F67" i="28"/>
  <c r="E67" i="28"/>
  <c r="D67" i="28"/>
  <c r="H66" i="28"/>
  <c r="G66" i="28"/>
  <c r="F66" i="28"/>
  <c r="E66" i="28"/>
  <c r="D66" i="28"/>
  <c r="H65" i="28"/>
  <c r="G65" i="28"/>
  <c r="F65" i="28"/>
  <c r="E65" i="28"/>
  <c r="D65" i="28"/>
  <c r="H64" i="28"/>
  <c r="G64" i="28"/>
  <c r="F64" i="28"/>
  <c r="E64" i="28"/>
  <c r="D64" i="28"/>
  <c r="H63" i="28"/>
  <c r="G63" i="28"/>
  <c r="F63" i="28"/>
  <c r="E63" i="28"/>
  <c r="D63" i="28"/>
  <c r="H62" i="28"/>
  <c r="G62" i="28"/>
  <c r="F62" i="28"/>
  <c r="E62" i="28"/>
  <c r="D62" i="28"/>
  <c r="H61" i="28"/>
  <c r="G61" i="28"/>
  <c r="F61" i="28"/>
  <c r="E61" i="28"/>
  <c r="D61" i="28"/>
  <c r="H60" i="28"/>
  <c r="G60" i="28"/>
  <c r="F60" i="28"/>
  <c r="E60" i="28"/>
  <c r="D60" i="28"/>
  <c r="H59" i="28"/>
  <c r="G59" i="28"/>
  <c r="F59" i="28"/>
  <c r="E59" i="28"/>
  <c r="D59" i="28"/>
  <c r="H58" i="28"/>
  <c r="G58" i="28"/>
  <c r="F58" i="28"/>
  <c r="E58" i="28"/>
  <c r="D58" i="28"/>
  <c r="H57" i="28"/>
  <c r="G57" i="28"/>
  <c r="F57" i="28"/>
  <c r="E57" i="28"/>
  <c r="D57" i="28"/>
  <c r="H56" i="28"/>
  <c r="G56" i="28"/>
  <c r="F56" i="28"/>
  <c r="E56" i="28"/>
  <c r="D56" i="28"/>
  <c r="H55" i="28"/>
  <c r="G55" i="28"/>
  <c r="F55" i="28"/>
  <c r="E55" i="28"/>
  <c r="D55" i="28"/>
  <c r="H54" i="28"/>
  <c r="G54" i="28"/>
  <c r="F54" i="28"/>
  <c r="E54" i="28"/>
  <c r="D54" i="28"/>
  <c r="H53" i="28"/>
  <c r="G53" i="28"/>
  <c r="F53" i="28"/>
  <c r="E53" i="28"/>
  <c r="D53" i="28"/>
  <c r="H52" i="28"/>
  <c r="G52" i="28"/>
  <c r="F52" i="28"/>
  <c r="E52" i="28"/>
  <c r="D52" i="28"/>
  <c r="H51" i="28"/>
  <c r="G51" i="28"/>
  <c r="F51" i="28"/>
  <c r="E51" i="28"/>
  <c r="D51" i="28"/>
  <c r="H50" i="28"/>
  <c r="G50" i="28"/>
  <c r="F50" i="28"/>
  <c r="E50" i="28"/>
  <c r="D50" i="28"/>
  <c r="H49" i="28"/>
  <c r="G49" i="28"/>
  <c r="F49" i="28"/>
  <c r="E49" i="28"/>
  <c r="D49" i="28"/>
  <c r="H48" i="28"/>
  <c r="G48" i="28"/>
  <c r="F48" i="28"/>
  <c r="E48" i="28"/>
  <c r="D48" i="28"/>
  <c r="H47" i="28"/>
  <c r="G47" i="28"/>
  <c r="F47" i="28"/>
  <c r="E47" i="28"/>
  <c r="D47" i="28"/>
  <c r="H46" i="28"/>
  <c r="G46" i="28"/>
  <c r="F46" i="28"/>
  <c r="E46" i="28"/>
  <c r="D46" i="28"/>
  <c r="H45" i="28"/>
  <c r="G45" i="28"/>
  <c r="F45" i="28"/>
  <c r="E45" i="28"/>
  <c r="D45" i="28"/>
  <c r="H44" i="28"/>
  <c r="G44" i="28"/>
  <c r="F44" i="28"/>
  <c r="E44" i="28"/>
  <c r="D44" i="28"/>
  <c r="H43" i="28"/>
  <c r="G43" i="28"/>
  <c r="F43" i="28"/>
  <c r="E43" i="28"/>
  <c r="D43" i="28"/>
  <c r="H42" i="28"/>
  <c r="G42" i="28"/>
  <c r="F42" i="28"/>
  <c r="E42" i="28"/>
  <c r="D42" i="28"/>
  <c r="H41" i="28"/>
  <c r="G41" i="28"/>
  <c r="F41" i="28"/>
  <c r="E41" i="28"/>
  <c r="D41" i="28"/>
  <c r="H40" i="28"/>
  <c r="G40" i="28"/>
  <c r="F40" i="28"/>
  <c r="E40" i="28"/>
  <c r="D40" i="28"/>
  <c r="H39" i="28"/>
  <c r="G39" i="28"/>
  <c r="F39" i="28"/>
  <c r="E39" i="28"/>
  <c r="D39" i="28"/>
  <c r="H38" i="28"/>
  <c r="G38" i="28"/>
  <c r="F38" i="28"/>
  <c r="E38" i="28"/>
  <c r="D38" i="28"/>
  <c r="H37" i="28"/>
  <c r="G37" i="28"/>
  <c r="F37" i="28"/>
  <c r="E37" i="28"/>
  <c r="D37" i="28"/>
  <c r="H36" i="28"/>
  <c r="G36" i="28"/>
  <c r="F36" i="28"/>
  <c r="E36" i="28"/>
  <c r="D36" i="28"/>
  <c r="H35" i="28"/>
  <c r="G35" i="28"/>
  <c r="F35" i="28"/>
  <c r="E35" i="28"/>
  <c r="D35" i="28"/>
  <c r="H34" i="28"/>
  <c r="G34" i="28"/>
  <c r="F34" i="28"/>
  <c r="E34" i="28"/>
  <c r="D34" i="28"/>
  <c r="H33" i="28"/>
  <c r="G33" i="28"/>
  <c r="F33" i="28"/>
  <c r="E33" i="28"/>
  <c r="D33" i="28"/>
  <c r="H32" i="28"/>
  <c r="G32" i="28"/>
  <c r="F32" i="28"/>
  <c r="E32" i="28"/>
  <c r="D32" i="28"/>
  <c r="H31" i="28"/>
  <c r="G31" i="28"/>
  <c r="F31" i="28"/>
  <c r="E31" i="28"/>
  <c r="D31" i="28"/>
  <c r="H30" i="28"/>
  <c r="G30" i="28"/>
  <c r="F30" i="28"/>
  <c r="E30" i="28"/>
  <c r="D30" i="28"/>
  <c r="H29" i="28"/>
  <c r="G29" i="28"/>
  <c r="F29" i="28"/>
  <c r="E29" i="28"/>
  <c r="D29" i="28"/>
  <c r="H28" i="28"/>
  <c r="G28" i="28"/>
  <c r="F28" i="28"/>
  <c r="E28" i="28"/>
  <c r="D28" i="28"/>
  <c r="H27" i="28"/>
  <c r="G27" i="28"/>
  <c r="F27" i="28"/>
  <c r="E27" i="28"/>
  <c r="D27" i="28"/>
  <c r="H26" i="28"/>
  <c r="G26" i="28"/>
  <c r="F26" i="28"/>
  <c r="E26" i="28"/>
  <c r="D26" i="28"/>
  <c r="H25" i="28"/>
  <c r="G25" i="28"/>
  <c r="F25" i="28"/>
  <c r="E25" i="28"/>
  <c r="D25" i="28"/>
  <c r="H24" i="28"/>
  <c r="G24" i="28"/>
  <c r="F24" i="28"/>
  <c r="E24" i="28"/>
  <c r="D24" i="28"/>
  <c r="H23" i="28"/>
  <c r="G23" i="28"/>
  <c r="F23" i="28"/>
  <c r="E23" i="28"/>
  <c r="D23" i="28"/>
  <c r="H22" i="28"/>
  <c r="G22" i="28"/>
  <c r="F22" i="28"/>
  <c r="E22" i="28"/>
  <c r="D22" i="28"/>
  <c r="H21" i="28"/>
  <c r="G21" i="28"/>
  <c r="F21" i="28"/>
  <c r="E21" i="28"/>
  <c r="D21" i="28"/>
  <c r="H20" i="28"/>
  <c r="G20" i="28"/>
  <c r="F20" i="28"/>
  <c r="E20" i="28"/>
  <c r="D20" i="28"/>
  <c r="H19" i="28"/>
  <c r="G19" i="28"/>
  <c r="F19" i="28"/>
  <c r="E19" i="28"/>
  <c r="D19" i="28"/>
  <c r="H18" i="28"/>
  <c r="G18" i="28"/>
  <c r="F18" i="28"/>
  <c r="E18" i="28"/>
  <c r="D18" i="28"/>
  <c r="H17" i="28"/>
  <c r="G17" i="28"/>
  <c r="F17" i="28"/>
  <c r="E17" i="28"/>
  <c r="D17" i="28"/>
  <c r="H16" i="28"/>
  <c r="G16" i="28"/>
  <c r="F16" i="28"/>
  <c r="E16" i="28"/>
  <c r="D16" i="28"/>
  <c r="H15" i="28"/>
  <c r="G15" i="28"/>
  <c r="F15" i="28"/>
  <c r="E15" i="28"/>
  <c r="D15" i="28"/>
  <c r="H14" i="28"/>
  <c r="G14" i="28"/>
  <c r="F14" i="28"/>
  <c r="E14" i="28"/>
  <c r="D14" i="28"/>
  <c r="H13" i="28"/>
  <c r="G13" i="28"/>
  <c r="F13" i="28"/>
  <c r="E13" i="28"/>
  <c r="D13" i="28"/>
  <c r="H12" i="28"/>
  <c r="G12" i="28"/>
  <c r="F12" i="28"/>
  <c r="E12" i="28"/>
  <c r="D12" i="28"/>
  <c r="H11" i="28"/>
  <c r="G11" i="28"/>
  <c r="F11" i="28"/>
  <c r="E11" i="28"/>
  <c r="D11" i="28"/>
  <c r="H10" i="28"/>
  <c r="G10" i="28"/>
  <c r="F10" i="28"/>
  <c r="E10" i="28"/>
  <c r="D10" i="28"/>
  <c r="H9" i="28"/>
  <c r="G9" i="28"/>
  <c r="F9" i="28"/>
  <c r="E9" i="28"/>
  <c r="D9" i="28"/>
  <c r="H8" i="28"/>
  <c r="G8" i="28"/>
  <c r="F8" i="28"/>
  <c r="E8" i="28"/>
  <c r="D8" i="28"/>
  <c r="H7" i="28"/>
  <c r="G7" i="28"/>
  <c r="F7" i="28"/>
  <c r="E7" i="28"/>
  <c r="D7" i="28"/>
  <c r="O3" i="13"/>
  <c r="R3" i="13"/>
  <c r="U3" i="13"/>
  <c r="X3" i="13"/>
  <c r="AA3" i="13"/>
  <c r="AD3" i="13"/>
  <c r="C16" i="13"/>
  <c r="F16" i="13"/>
  <c r="I16" i="13"/>
  <c r="L16" i="13"/>
  <c r="O16" i="13"/>
  <c r="R16" i="13"/>
  <c r="U16" i="13"/>
  <c r="X16" i="13"/>
  <c r="AA16" i="13"/>
  <c r="AD16" i="13"/>
  <c r="W4" i="6"/>
  <c r="AB4" i="6"/>
  <c r="X4" i="6"/>
  <c r="Y4" i="6"/>
  <c r="Z4" i="6"/>
  <c r="W7" i="6"/>
  <c r="AB7" i="6"/>
  <c r="X7" i="6"/>
  <c r="Y7" i="6"/>
  <c r="Z7" i="6"/>
  <c r="W10" i="6"/>
  <c r="AB10" i="6"/>
  <c r="X10" i="6"/>
  <c r="Y10" i="6"/>
  <c r="Z10" i="6"/>
  <c r="H6" i="28"/>
  <c r="G6" i="28"/>
  <c r="F6" i="28"/>
  <c r="E6" i="28"/>
  <c r="D6" i="28"/>
  <c r="I76" i="28"/>
  <c r="L76" i="28"/>
  <c r="K76" i="28"/>
  <c r="J76" i="28"/>
  <c r="I75" i="28"/>
  <c r="L75" i="28"/>
  <c r="K75" i="28"/>
  <c r="J75" i="28"/>
  <c r="I74" i="28"/>
  <c r="L74" i="28"/>
  <c r="K74" i="28"/>
  <c r="J74" i="28"/>
  <c r="I73" i="28"/>
  <c r="L73" i="28"/>
  <c r="K73" i="28"/>
  <c r="J73" i="28"/>
  <c r="I72" i="28"/>
  <c r="L72" i="28"/>
  <c r="K72" i="28"/>
  <c r="J72" i="28"/>
  <c r="I71" i="28"/>
  <c r="L71" i="28"/>
  <c r="K71" i="28"/>
  <c r="J71" i="28"/>
  <c r="I70" i="28"/>
  <c r="L70" i="28"/>
  <c r="K70" i="28"/>
  <c r="J70" i="28"/>
  <c r="I69" i="28"/>
  <c r="L69" i="28"/>
  <c r="K69" i="28"/>
  <c r="J69" i="28"/>
  <c r="I68" i="28"/>
  <c r="L68" i="28"/>
  <c r="K68" i="28"/>
  <c r="J68" i="28"/>
  <c r="I67" i="28"/>
  <c r="L67" i="28"/>
  <c r="K67" i="28"/>
  <c r="J67" i="28"/>
  <c r="I66" i="28"/>
  <c r="L66" i="28"/>
  <c r="K66" i="28"/>
  <c r="J66" i="28"/>
  <c r="I65" i="28"/>
  <c r="L65" i="28"/>
  <c r="K65" i="28"/>
  <c r="J65" i="28"/>
  <c r="I64" i="28"/>
  <c r="L64" i="28"/>
  <c r="K64" i="28"/>
  <c r="J64" i="28"/>
  <c r="I63" i="28"/>
  <c r="L63" i="28"/>
  <c r="K63" i="28"/>
  <c r="J63" i="28"/>
  <c r="I62" i="28"/>
  <c r="L62" i="28"/>
  <c r="K62" i="28"/>
  <c r="J62" i="28"/>
  <c r="I61" i="28"/>
  <c r="L61" i="28"/>
  <c r="K61" i="28"/>
  <c r="J61" i="28"/>
  <c r="I60" i="28"/>
  <c r="L60" i="28"/>
  <c r="K60" i="28"/>
  <c r="J60" i="28"/>
  <c r="I59" i="28"/>
  <c r="L59" i="28"/>
  <c r="K59" i="28"/>
  <c r="J59" i="28"/>
  <c r="I58" i="28"/>
  <c r="L58" i="28"/>
  <c r="K58" i="28"/>
  <c r="J58" i="28"/>
  <c r="I57" i="28"/>
  <c r="L57" i="28"/>
  <c r="K57" i="28"/>
  <c r="J57" i="28"/>
  <c r="I56" i="28"/>
  <c r="L56" i="28"/>
  <c r="K56" i="28"/>
  <c r="J56" i="28"/>
  <c r="I55" i="28"/>
  <c r="L55" i="28"/>
  <c r="K55" i="28"/>
  <c r="J55" i="28"/>
  <c r="I54" i="28"/>
  <c r="L54" i="28"/>
  <c r="K54" i="28"/>
  <c r="J54" i="28"/>
  <c r="I53" i="28"/>
  <c r="L53" i="28"/>
  <c r="K53" i="28"/>
  <c r="J53" i="28"/>
  <c r="I52" i="28"/>
  <c r="L52" i="28"/>
  <c r="K52" i="28"/>
  <c r="J52" i="28"/>
  <c r="I51" i="28"/>
  <c r="L51" i="28"/>
  <c r="K51" i="28"/>
  <c r="J51" i="28"/>
  <c r="I50" i="28"/>
  <c r="L50" i="28"/>
  <c r="K50" i="28"/>
  <c r="J50" i="28"/>
  <c r="I49" i="28"/>
  <c r="L49" i="28"/>
  <c r="K49" i="28"/>
  <c r="J49" i="28"/>
  <c r="I48" i="28"/>
  <c r="L48" i="28"/>
  <c r="K48" i="28"/>
  <c r="J48" i="28"/>
  <c r="I47" i="28"/>
  <c r="L47" i="28"/>
  <c r="K47" i="28"/>
  <c r="J47" i="28"/>
  <c r="I46" i="28"/>
  <c r="L46" i="28"/>
  <c r="K46" i="28"/>
  <c r="J46" i="28"/>
  <c r="I45" i="28"/>
  <c r="L45" i="28"/>
  <c r="K45" i="28"/>
  <c r="J45" i="28"/>
  <c r="I44" i="28"/>
  <c r="L44" i="28"/>
  <c r="K44" i="28"/>
  <c r="J44" i="28"/>
  <c r="I43" i="28"/>
  <c r="L43" i="28"/>
  <c r="K43" i="28"/>
  <c r="J43" i="28"/>
  <c r="I42" i="28"/>
  <c r="L42" i="28"/>
  <c r="K42" i="28"/>
  <c r="J42" i="28"/>
  <c r="I41" i="28"/>
  <c r="L41" i="28"/>
  <c r="K41" i="28"/>
  <c r="J41" i="28"/>
  <c r="I40" i="28"/>
  <c r="L40" i="28"/>
  <c r="K40" i="28"/>
  <c r="J40" i="28"/>
  <c r="I39" i="28"/>
  <c r="L39" i="28"/>
  <c r="K39" i="28"/>
  <c r="J39" i="28"/>
  <c r="I38" i="28"/>
  <c r="L38" i="28"/>
  <c r="K38" i="28"/>
  <c r="J38" i="28"/>
  <c r="I37" i="28"/>
  <c r="L37" i="28"/>
  <c r="K37" i="28"/>
  <c r="J37" i="28"/>
  <c r="I36" i="28"/>
  <c r="L36" i="28"/>
  <c r="K36" i="28"/>
  <c r="J36" i="28"/>
  <c r="I35" i="28"/>
  <c r="L35" i="28"/>
  <c r="K35" i="28"/>
  <c r="J35" i="28"/>
  <c r="I34" i="28"/>
  <c r="L34" i="28"/>
  <c r="K34" i="28"/>
  <c r="J34" i="28"/>
  <c r="I33" i="28"/>
  <c r="L33" i="28"/>
  <c r="K33" i="28"/>
  <c r="J33" i="28"/>
  <c r="I32" i="28"/>
  <c r="L32" i="28"/>
  <c r="K32" i="28"/>
  <c r="J32" i="28"/>
  <c r="I31" i="28"/>
  <c r="L31" i="28"/>
  <c r="K31" i="28"/>
  <c r="J31" i="28"/>
  <c r="I30" i="28"/>
  <c r="L30" i="28"/>
  <c r="K30" i="28"/>
  <c r="J30" i="28"/>
  <c r="I29" i="28"/>
  <c r="L29" i="28"/>
  <c r="K29" i="28"/>
  <c r="J29" i="28"/>
  <c r="I28" i="28"/>
  <c r="L28" i="28"/>
  <c r="K28" i="28"/>
  <c r="J28" i="28"/>
  <c r="I27" i="28"/>
  <c r="L27" i="28"/>
  <c r="K27" i="28"/>
  <c r="J27" i="28"/>
  <c r="I26" i="28"/>
  <c r="L26" i="28"/>
  <c r="K26" i="28"/>
  <c r="J26" i="28"/>
  <c r="I25" i="28"/>
  <c r="L25" i="28"/>
  <c r="K25" i="28"/>
  <c r="J25" i="28"/>
  <c r="I24" i="28"/>
  <c r="L24" i="28"/>
  <c r="K24" i="28"/>
  <c r="J24" i="28"/>
  <c r="I23" i="28"/>
  <c r="L23" i="28"/>
  <c r="K23" i="28"/>
  <c r="J23" i="28"/>
  <c r="I22" i="28"/>
  <c r="L22" i="28"/>
  <c r="K22" i="28"/>
  <c r="J22" i="28"/>
  <c r="I21" i="28"/>
  <c r="L21" i="28"/>
  <c r="K21" i="28"/>
  <c r="J21" i="28"/>
  <c r="I20" i="28"/>
  <c r="L20" i="28"/>
  <c r="K20" i="28"/>
  <c r="J20" i="28"/>
  <c r="I19" i="28"/>
  <c r="L19" i="28"/>
  <c r="K19" i="28"/>
  <c r="J19" i="28"/>
  <c r="I18" i="28"/>
  <c r="L18" i="28"/>
  <c r="K18" i="28"/>
  <c r="J18" i="28"/>
  <c r="I17" i="28"/>
  <c r="L17" i="28"/>
  <c r="K17" i="28"/>
  <c r="J17" i="28"/>
  <c r="I16" i="28"/>
  <c r="L16" i="28"/>
  <c r="K16" i="28"/>
  <c r="J16" i="28"/>
  <c r="I15" i="28"/>
  <c r="L15" i="28"/>
  <c r="K15" i="28"/>
  <c r="J15" i="28"/>
  <c r="I14" i="28"/>
  <c r="L14" i="28"/>
  <c r="K14" i="28"/>
  <c r="J14" i="28"/>
  <c r="I13" i="28"/>
  <c r="L13" i="28"/>
  <c r="K13" i="28"/>
  <c r="J13" i="28"/>
  <c r="I12" i="28"/>
  <c r="L12" i="28"/>
  <c r="K12" i="28"/>
  <c r="J12" i="28"/>
  <c r="I11" i="28"/>
  <c r="L11" i="28"/>
  <c r="K11" i="28"/>
  <c r="J11" i="28"/>
  <c r="I10" i="28"/>
  <c r="L10" i="28"/>
  <c r="K10" i="28"/>
  <c r="J10" i="28"/>
  <c r="I9" i="28"/>
  <c r="L9" i="28"/>
  <c r="K9" i="28"/>
  <c r="J9" i="28"/>
  <c r="I8" i="28"/>
  <c r="L8" i="28"/>
  <c r="K8" i="28"/>
  <c r="J8" i="28"/>
  <c r="I7" i="28"/>
  <c r="L7" i="28"/>
  <c r="K7" i="28"/>
  <c r="J7" i="28"/>
  <c r="I6" i="28"/>
  <c r="J6" i="28"/>
  <c r="L6" i="28"/>
  <c r="K6" i="28"/>
  <c r="D76" i="40"/>
  <c r="E76" i="40"/>
  <c r="F76" i="40"/>
  <c r="G76" i="40"/>
  <c r="H76" i="40"/>
  <c r="I76" i="40"/>
  <c r="K76" i="40"/>
  <c r="D75" i="40"/>
  <c r="E75" i="40"/>
  <c r="F75" i="40"/>
  <c r="G75" i="40"/>
  <c r="H75" i="40"/>
  <c r="I75" i="40"/>
  <c r="K75" i="40"/>
  <c r="D74" i="40"/>
  <c r="E74" i="40"/>
  <c r="F74" i="40"/>
  <c r="G74" i="40"/>
  <c r="H74" i="40"/>
  <c r="I74" i="40"/>
  <c r="K74" i="40"/>
  <c r="D73" i="40"/>
  <c r="E73" i="40"/>
  <c r="F73" i="40"/>
  <c r="G73" i="40"/>
  <c r="H73" i="40"/>
  <c r="I73" i="40"/>
  <c r="K73" i="40"/>
  <c r="D72" i="40"/>
  <c r="E72" i="40"/>
  <c r="F72" i="40"/>
  <c r="G72" i="40"/>
  <c r="H72" i="40"/>
  <c r="I72" i="40"/>
  <c r="K72" i="40"/>
  <c r="D71" i="40"/>
  <c r="E71" i="40"/>
  <c r="F71" i="40"/>
  <c r="G71" i="40"/>
  <c r="H71" i="40"/>
  <c r="I71" i="40"/>
  <c r="K71" i="40"/>
  <c r="D70" i="40"/>
  <c r="E70" i="40"/>
  <c r="F70" i="40"/>
  <c r="G70" i="40"/>
  <c r="H70" i="40"/>
  <c r="I70" i="40"/>
  <c r="K70" i="40"/>
  <c r="D69" i="40"/>
  <c r="E69" i="40"/>
  <c r="F69" i="40"/>
  <c r="G69" i="40"/>
  <c r="H69" i="40"/>
  <c r="I69" i="40"/>
  <c r="K69" i="40"/>
  <c r="D68" i="40"/>
  <c r="E68" i="40"/>
  <c r="F68" i="40"/>
  <c r="G68" i="40"/>
  <c r="H68" i="40"/>
  <c r="I68" i="40"/>
  <c r="K68" i="40"/>
  <c r="D67" i="40"/>
  <c r="E67" i="40"/>
  <c r="F67" i="40"/>
  <c r="G67" i="40"/>
  <c r="H67" i="40"/>
  <c r="I67" i="40"/>
  <c r="K67" i="40"/>
  <c r="D66" i="40"/>
  <c r="E66" i="40"/>
  <c r="F66" i="40"/>
  <c r="G66" i="40"/>
  <c r="H66" i="40"/>
  <c r="I66" i="40"/>
  <c r="K66" i="40"/>
  <c r="D65" i="40"/>
  <c r="E65" i="40"/>
  <c r="F65" i="40"/>
  <c r="G65" i="40"/>
  <c r="H65" i="40"/>
  <c r="I65" i="40"/>
  <c r="K65" i="40"/>
  <c r="D64" i="40"/>
  <c r="E64" i="40"/>
  <c r="F64" i="40"/>
  <c r="G64" i="40"/>
  <c r="H64" i="40"/>
  <c r="I64" i="40"/>
  <c r="K64" i="40"/>
  <c r="D63" i="40"/>
  <c r="E63" i="40"/>
  <c r="F63" i="40"/>
  <c r="G63" i="40"/>
  <c r="H63" i="40"/>
  <c r="I63" i="40"/>
  <c r="K63" i="40"/>
  <c r="D62" i="40"/>
  <c r="E62" i="40"/>
  <c r="F62" i="40"/>
  <c r="G62" i="40"/>
  <c r="H62" i="40"/>
  <c r="I62" i="40"/>
  <c r="K62" i="40"/>
  <c r="D61" i="40"/>
  <c r="E61" i="40"/>
  <c r="F61" i="40"/>
  <c r="G61" i="40"/>
  <c r="H61" i="40"/>
  <c r="I61" i="40"/>
  <c r="K61" i="40"/>
  <c r="D60" i="40"/>
  <c r="E60" i="40"/>
  <c r="F60" i="40"/>
  <c r="G60" i="40"/>
  <c r="H60" i="40"/>
  <c r="I60" i="40"/>
  <c r="K60" i="40"/>
  <c r="D59" i="40"/>
  <c r="E59" i="40"/>
  <c r="F59" i="40"/>
  <c r="G59" i="40"/>
  <c r="H59" i="40"/>
  <c r="I59" i="40"/>
  <c r="K59" i="40"/>
  <c r="D58" i="40"/>
  <c r="E58" i="40"/>
  <c r="F58" i="40"/>
  <c r="G58" i="40"/>
  <c r="H58" i="40"/>
  <c r="I58" i="40"/>
  <c r="K58" i="40"/>
  <c r="D57" i="40"/>
  <c r="E57" i="40"/>
  <c r="F57" i="40"/>
  <c r="G57" i="40"/>
  <c r="H57" i="40"/>
  <c r="I57" i="40"/>
  <c r="K57" i="40"/>
  <c r="D56" i="40"/>
  <c r="E56" i="40"/>
  <c r="F56" i="40"/>
  <c r="G56" i="40"/>
  <c r="H56" i="40"/>
  <c r="I56" i="40"/>
  <c r="K56" i="40"/>
  <c r="D55" i="40"/>
  <c r="E55" i="40"/>
  <c r="F55" i="40"/>
  <c r="G55" i="40"/>
  <c r="H55" i="40"/>
  <c r="I55" i="40"/>
  <c r="K55" i="40"/>
  <c r="D54" i="40"/>
  <c r="E54" i="40"/>
  <c r="F54" i="40"/>
  <c r="G54" i="40"/>
  <c r="H54" i="40"/>
  <c r="I54" i="40"/>
  <c r="K54" i="40"/>
  <c r="D53" i="40"/>
  <c r="E53" i="40"/>
  <c r="F53" i="40"/>
  <c r="G53" i="40"/>
  <c r="H53" i="40"/>
  <c r="I53" i="40"/>
  <c r="K53" i="40"/>
  <c r="D52" i="40"/>
  <c r="E52" i="40"/>
  <c r="F52" i="40"/>
  <c r="G52" i="40"/>
  <c r="H52" i="40"/>
  <c r="I52" i="40"/>
  <c r="K52" i="40"/>
  <c r="D51" i="40"/>
  <c r="E51" i="40"/>
  <c r="F51" i="40"/>
  <c r="G51" i="40"/>
  <c r="H51" i="40"/>
  <c r="I51" i="40"/>
  <c r="K51" i="40"/>
  <c r="D50" i="40"/>
  <c r="E50" i="40"/>
  <c r="F50" i="40"/>
  <c r="G50" i="40"/>
  <c r="H50" i="40"/>
  <c r="I50" i="40"/>
  <c r="K50" i="40"/>
  <c r="D49" i="40"/>
  <c r="E49" i="40"/>
  <c r="F49" i="40"/>
  <c r="G49" i="40"/>
  <c r="H49" i="40"/>
  <c r="I49" i="40"/>
  <c r="K49" i="40"/>
  <c r="D48" i="40"/>
  <c r="E48" i="40"/>
  <c r="F48" i="40"/>
  <c r="G48" i="40"/>
  <c r="H48" i="40"/>
  <c r="I48" i="40"/>
  <c r="K48" i="40"/>
  <c r="D47" i="40"/>
  <c r="E47" i="40"/>
  <c r="F47" i="40"/>
  <c r="G47" i="40"/>
  <c r="H47" i="40"/>
  <c r="I47" i="40"/>
  <c r="K47" i="40"/>
  <c r="D46" i="40"/>
  <c r="E46" i="40"/>
  <c r="F46" i="40"/>
  <c r="G46" i="40"/>
  <c r="H46" i="40"/>
  <c r="I46" i="40"/>
  <c r="K46" i="40"/>
  <c r="D45" i="40"/>
  <c r="E45" i="40"/>
  <c r="F45" i="40"/>
  <c r="G45" i="40"/>
  <c r="H45" i="40"/>
  <c r="I45" i="40"/>
  <c r="K45" i="40"/>
  <c r="D44" i="40"/>
  <c r="E44" i="40"/>
  <c r="F44" i="40"/>
  <c r="G44" i="40"/>
  <c r="H44" i="40"/>
  <c r="I44" i="40"/>
  <c r="K44" i="40"/>
  <c r="D43" i="40"/>
  <c r="E43" i="40"/>
  <c r="F43" i="40"/>
  <c r="G43" i="40"/>
  <c r="H43" i="40"/>
  <c r="I43" i="40"/>
  <c r="K43" i="40"/>
  <c r="D42" i="40"/>
  <c r="E42" i="40"/>
  <c r="F42" i="40"/>
  <c r="G42" i="40"/>
  <c r="H42" i="40"/>
  <c r="I42" i="40"/>
  <c r="K42" i="40"/>
  <c r="D41" i="40"/>
  <c r="E41" i="40"/>
  <c r="F41" i="40"/>
  <c r="G41" i="40"/>
  <c r="H41" i="40"/>
  <c r="I41" i="40"/>
  <c r="K41" i="40"/>
  <c r="D40" i="40"/>
  <c r="E40" i="40"/>
  <c r="F40" i="40"/>
  <c r="G40" i="40"/>
  <c r="H40" i="40"/>
  <c r="I40" i="40"/>
  <c r="K40" i="40"/>
  <c r="D39" i="40"/>
  <c r="E39" i="40"/>
  <c r="F39" i="40"/>
  <c r="G39" i="40"/>
  <c r="H39" i="40"/>
  <c r="I39" i="40"/>
  <c r="K39" i="40"/>
  <c r="D38" i="40"/>
  <c r="E38" i="40"/>
  <c r="F38" i="40"/>
  <c r="G38" i="40"/>
  <c r="H38" i="40"/>
  <c r="I38" i="40"/>
  <c r="K38" i="40"/>
  <c r="D37" i="40"/>
  <c r="E37" i="40"/>
  <c r="F37" i="40"/>
  <c r="G37" i="40"/>
  <c r="H37" i="40"/>
  <c r="I37" i="40"/>
  <c r="K37" i="40"/>
  <c r="D36" i="40"/>
  <c r="E36" i="40"/>
  <c r="F36" i="40"/>
  <c r="G36" i="40"/>
  <c r="H36" i="40"/>
  <c r="I36" i="40"/>
  <c r="K36" i="40"/>
  <c r="D35" i="40"/>
  <c r="E35" i="40"/>
  <c r="F35" i="40"/>
  <c r="G35" i="40"/>
  <c r="H35" i="40"/>
  <c r="I35" i="40"/>
  <c r="K35" i="40"/>
  <c r="D34" i="40"/>
  <c r="E34" i="40"/>
  <c r="F34" i="40"/>
  <c r="G34" i="40"/>
  <c r="H34" i="40"/>
  <c r="I34" i="40"/>
  <c r="K34" i="40"/>
  <c r="D33" i="40"/>
  <c r="E33" i="40"/>
  <c r="F33" i="40"/>
  <c r="G33" i="40"/>
  <c r="H33" i="40"/>
  <c r="I33" i="40"/>
  <c r="K33" i="40"/>
  <c r="D32" i="40"/>
  <c r="E32" i="40"/>
  <c r="F32" i="40"/>
  <c r="G32" i="40"/>
  <c r="H32" i="40"/>
  <c r="I32" i="40"/>
  <c r="K32" i="40"/>
  <c r="D31" i="40"/>
  <c r="E31" i="40"/>
  <c r="F31" i="40"/>
  <c r="G31" i="40"/>
  <c r="H31" i="40"/>
  <c r="I31" i="40"/>
  <c r="K31" i="40"/>
  <c r="D30" i="40"/>
  <c r="E30" i="40"/>
  <c r="F30" i="40"/>
  <c r="G30" i="40"/>
  <c r="H30" i="40"/>
  <c r="I30" i="40"/>
  <c r="K30" i="40"/>
  <c r="D29" i="40"/>
  <c r="E29" i="40"/>
  <c r="F29" i="40"/>
  <c r="G29" i="40"/>
  <c r="H29" i="40"/>
  <c r="I29" i="40"/>
  <c r="K29" i="40"/>
  <c r="D28" i="40"/>
  <c r="E28" i="40"/>
  <c r="F28" i="40"/>
  <c r="G28" i="40"/>
  <c r="H28" i="40"/>
  <c r="I28" i="40"/>
  <c r="K28" i="40"/>
  <c r="D27" i="40"/>
  <c r="E27" i="40"/>
  <c r="F27" i="40"/>
  <c r="G27" i="40"/>
  <c r="H27" i="40"/>
  <c r="I27" i="40"/>
  <c r="K27" i="40"/>
  <c r="D26" i="40"/>
  <c r="E26" i="40"/>
  <c r="F26" i="40"/>
  <c r="G26" i="40"/>
  <c r="H26" i="40"/>
  <c r="I26" i="40"/>
  <c r="K26" i="40"/>
  <c r="D25" i="40"/>
  <c r="E25" i="40"/>
  <c r="F25" i="40"/>
  <c r="G25" i="40"/>
  <c r="H25" i="40"/>
  <c r="I25" i="40"/>
  <c r="K25" i="40"/>
  <c r="D24" i="40"/>
  <c r="E24" i="40"/>
  <c r="F24" i="40"/>
  <c r="G24" i="40"/>
  <c r="H24" i="40"/>
  <c r="I24" i="40"/>
  <c r="K24" i="40"/>
  <c r="D23" i="40"/>
  <c r="E23" i="40"/>
  <c r="F23" i="40"/>
  <c r="G23" i="40"/>
  <c r="H23" i="40"/>
  <c r="I23" i="40"/>
  <c r="K23" i="40"/>
  <c r="D22" i="40"/>
  <c r="E22" i="40"/>
  <c r="F22" i="40"/>
  <c r="G22" i="40"/>
  <c r="H22" i="40"/>
  <c r="I22" i="40"/>
  <c r="K22" i="40"/>
  <c r="D21" i="40"/>
  <c r="E21" i="40"/>
  <c r="F21" i="40"/>
  <c r="G21" i="40"/>
  <c r="H21" i="40"/>
  <c r="I21" i="40"/>
  <c r="K21" i="40"/>
  <c r="D20" i="40"/>
  <c r="E20" i="40"/>
  <c r="F20" i="40"/>
  <c r="G20" i="40"/>
  <c r="H20" i="40"/>
  <c r="I20" i="40"/>
  <c r="K20" i="40"/>
  <c r="D19" i="40"/>
  <c r="E19" i="40"/>
  <c r="F19" i="40"/>
  <c r="G19" i="40"/>
  <c r="H19" i="40"/>
  <c r="I19" i="40"/>
  <c r="K19" i="40"/>
  <c r="D18" i="40"/>
  <c r="E18" i="40"/>
  <c r="F18" i="40"/>
  <c r="G18" i="40"/>
  <c r="H18" i="40"/>
  <c r="I18" i="40"/>
  <c r="K18" i="40"/>
  <c r="D17" i="40"/>
  <c r="E17" i="40"/>
  <c r="F17" i="40"/>
  <c r="G17" i="40"/>
  <c r="H17" i="40"/>
  <c r="I17" i="40"/>
  <c r="K17" i="40"/>
  <c r="D16" i="40"/>
  <c r="E16" i="40"/>
  <c r="F16" i="40"/>
  <c r="G16" i="40"/>
  <c r="H16" i="40"/>
  <c r="I16" i="40"/>
  <c r="K16" i="40"/>
  <c r="D15" i="40"/>
  <c r="E15" i="40"/>
  <c r="F15" i="40"/>
  <c r="G15" i="40"/>
  <c r="H15" i="40"/>
  <c r="I15" i="40"/>
  <c r="K15" i="40"/>
  <c r="D14" i="40"/>
  <c r="E14" i="40"/>
  <c r="F14" i="40"/>
  <c r="G14" i="40"/>
  <c r="H14" i="40"/>
  <c r="I14" i="40"/>
  <c r="K14" i="40"/>
  <c r="D13" i="40"/>
  <c r="E13" i="40"/>
  <c r="F13" i="40"/>
  <c r="G13" i="40"/>
  <c r="H13" i="40"/>
  <c r="I13" i="40"/>
  <c r="K13" i="40"/>
  <c r="D12" i="40"/>
  <c r="E12" i="40"/>
  <c r="F12" i="40"/>
  <c r="G12" i="40"/>
  <c r="H12" i="40"/>
  <c r="I12" i="40"/>
  <c r="K12" i="40"/>
  <c r="D11" i="40"/>
  <c r="E11" i="40"/>
  <c r="F11" i="40"/>
  <c r="G11" i="40"/>
  <c r="H11" i="40"/>
  <c r="I11" i="40"/>
  <c r="K11" i="40"/>
  <c r="D10" i="40"/>
  <c r="E10" i="40"/>
  <c r="F10" i="40"/>
  <c r="G10" i="40"/>
  <c r="H10" i="40"/>
  <c r="I10" i="40"/>
  <c r="K10" i="40"/>
  <c r="D9" i="40"/>
  <c r="E9" i="40"/>
  <c r="F9" i="40"/>
  <c r="G9" i="40"/>
  <c r="H9" i="40"/>
  <c r="I9" i="40"/>
  <c r="K9" i="40"/>
  <c r="D8" i="40"/>
  <c r="E8" i="40"/>
  <c r="F8" i="40"/>
  <c r="G8" i="40"/>
  <c r="H8" i="40"/>
  <c r="I8" i="40"/>
  <c r="K8" i="40"/>
  <c r="D7" i="40"/>
  <c r="E7" i="40"/>
  <c r="F7" i="40"/>
  <c r="G7" i="40"/>
  <c r="H7" i="40"/>
  <c r="I7" i="40"/>
  <c r="K7" i="40"/>
  <c r="L76" i="40"/>
  <c r="L75" i="40"/>
  <c r="L74" i="40"/>
  <c r="L73" i="40"/>
  <c r="L72" i="40"/>
  <c r="L71" i="40"/>
  <c r="L70" i="40"/>
  <c r="L69" i="40"/>
  <c r="L68" i="40"/>
  <c r="L67" i="40"/>
  <c r="L66" i="40"/>
  <c r="L65" i="40"/>
  <c r="L64" i="40"/>
  <c r="L63" i="40"/>
  <c r="L62" i="40"/>
  <c r="L61" i="40"/>
  <c r="L60" i="40"/>
  <c r="L59" i="40"/>
  <c r="L58" i="40"/>
  <c r="L57" i="40"/>
  <c r="L56" i="40"/>
  <c r="L55" i="40"/>
  <c r="L54" i="40"/>
  <c r="L53" i="40"/>
  <c r="L52" i="40"/>
  <c r="L51" i="40"/>
  <c r="L50" i="40"/>
  <c r="L49" i="40"/>
  <c r="L48" i="40"/>
  <c r="L47" i="40"/>
  <c r="L46" i="40"/>
  <c r="L45" i="40"/>
  <c r="L44" i="40"/>
  <c r="L43" i="40"/>
  <c r="L42" i="40"/>
  <c r="L41" i="40"/>
  <c r="L40" i="40"/>
  <c r="L39" i="40"/>
  <c r="L38" i="40"/>
  <c r="L37" i="40"/>
  <c r="L36" i="40"/>
  <c r="L35" i="40"/>
  <c r="L34" i="40"/>
  <c r="L33" i="40"/>
  <c r="L32" i="40"/>
  <c r="L31" i="40"/>
  <c r="L30" i="40"/>
  <c r="L29" i="40"/>
  <c r="L28" i="40"/>
  <c r="L27" i="40"/>
  <c r="L26" i="40"/>
  <c r="L25" i="40"/>
  <c r="L24" i="40"/>
  <c r="L23" i="40"/>
  <c r="L22" i="40"/>
  <c r="L21" i="40"/>
  <c r="L20" i="40"/>
  <c r="L19" i="40"/>
  <c r="L18" i="40"/>
  <c r="L17" i="40"/>
  <c r="L16" i="40"/>
  <c r="L15" i="40"/>
  <c r="L14" i="40"/>
  <c r="L13" i="40"/>
  <c r="L12" i="40"/>
  <c r="L11" i="40"/>
  <c r="L10" i="40"/>
  <c r="L9" i="40"/>
  <c r="L8" i="40"/>
  <c r="L7" i="40"/>
  <c r="J76" i="40"/>
  <c r="J75" i="40"/>
  <c r="J74" i="40"/>
  <c r="J73" i="40"/>
  <c r="J72" i="40"/>
  <c r="J71" i="40"/>
  <c r="J70" i="40"/>
  <c r="J69" i="40"/>
  <c r="J68" i="40"/>
  <c r="J67" i="40"/>
  <c r="J66" i="40"/>
  <c r="J65" i="40"/>
  <c r="J64" i="40"/>
  <c r="J63" i="40"/>
  <c r="J62" i="40"/>
  <c r="J61" i="40"/>
  <c r="J60" i="40"/>
  <c r="J59" i="40"/>
  <c r="J58" i="40"/>
  <c r="J57" i="40"/>
  <c r="J56" i="40"/>
  <c r="J55" i="40"/>
  <c r="J54" i="40"/>
  <c r="J53" i="40"/>
  <c r="J52" i="40"/>
  <c r="J51" i="40"/>
  <c r="J50" i="40"/>
  <c r="J49" i="40"/>
  <c r="J48" i="40"/>
  <c r="J47" i="40"/>
  <c r="J46" i="40"/>
  <c r="J45" i="40"/>
  <c r="J44" i="40"/>
  <c r="J43" i="40"/>
  <c r="J42" i="40"/>
  <c r="J41" i="40"/>
  <c r="J40" i="40"/>
  <c r="J39" i="40"/>
  <c r="J38" i="40"/>
  <c r="J37" i="40"/>
  <c r="J36" i="40"/>
  <c r="J35" i="40"/>
  <c r="J34" i="40"/>
  <c r="J33" i="40"/>
  <c r="J32" i="40"/>
  <c r="J31" i="40"/>
  <c r="J30" i="40"/>
  <c r="J29" i="40"/>
  <c r="J28" i="40"/>
  <c r="J27" i="40"/>
  <c r="J26" i="40"/>
  <c r="J25" i="40"/>
  <c r="J24" i="40"/>
  <c r="J23" i="40"/>
  <c r="J22" i="40"/>
  <c r="J21" i="40"/>
  <c r="J20" i="40"/>
  <c r="J19" i="40"/>
  <c r="J18" i="40"/>
  <c r="J17" i="40"/>
  <c r="J16" i="40"/>
  <c r="W5" i="6"/>
  <c r="AB5" i="6"/>
  <c r="X5" i="6"/>
  <c r="Y5" i="6"/>
  <c r="Z5" i="6"/>
  <c r="W6" i="6"/>
  <c r="AB6" i="6"/>
  <c r="X6" i="6"/>
  <c r="Y6" i="6"/>
  <c r="Z6" i="6"/>
  <c r="W8" i="6"/>
  <c r="AB8" i="6"/>
  <c r="X8" i="6"/>
  <c r="Y8" i="6"/>
  <c r="Z8" i="6"/>
  <c r="W9" i="6"/>
  <c r="AB9" i="6"/>
  <c r="X9" i="6"/>
  <c r="Y9" i="6"/>
  <c r="Z9" i="6"/>
  <c r="W11" i="6"/>
  <c r="AB11" i="6"/>
  <c r="X11" i="6"/>
  <c r="Y11" i="6"/>
  <c r="Z11" i="6"/>
  <c r="W12" i="6"/>
  <c r="AB12" i="6"/>
  <c r="X12" i="6"/>
  <c r="Y12" i="6"/>
  <c r="Z12" i="6"/>
  <c r="Y13" i="6"/>
  <c r="W13" i="6"/>
  <c r="AB13" i="6"/>
  <c r="X13" i="6"/>
  <c r="Z13" i="6"/>
  <c r="Y14" i="6"/>
  <c r="W14" i="6"/>
  <c r="AB14" i="6"/>
  <c r="X14" i="6"/>
  <c r="Z14" i="6"/>
  <c r="Y15" i="6"/>
  <c r="W15" i="6"/>
  <c r="AB15" i="6"/>
  <c r="X15" i="6"/>
  <c r="Z15" i="6"/>
  <c r="Y16" i="6"/>
  <c r="W16" i="6"/>
  <c r="AB16" i="6"/>
  <c r="X16" i="6"/>
  <c r="Z16" i="6"/>
  <c r="Y17" i="6"/>
  <c r="W17" i="6"/>
  <c r="AB17" i="6"/>
  <c r="X17" i="6"/>
  <c r="Z17" i="6"/>
  <c r="Y18" i="6"/>
  <c r="W18" i="6"/>
  <c r="AB18" i="6"/>
  <c r="X18" i="6"/>
  <c r="Z18" i="6"/>
  <c r="Y19" i="6"/>
  <c r="W19" i="6"/>
  <c r="AB19" i="6"/>
  <c r="X19" i="6"/>
  <c r="Z19" i="6"/>
  <c r="Y20" i="6"/>
  <c r="W20" i="6"/>
  <c r="AB20" i="6"/>
  <c r="X20" i="6"/>
  <c r="Z20" i="6"/>
  <c r="Y21" i="6"/>
  <c r="W21" i="6"/>
  <c r="AB21" i="6"/>
  <c r="X21" i="6"/>
  <c r="Z21" i="6"/>
  <c r="Y22" i="6"/>
  <c r="W22" i="6"/>
  <c r="AB22" i="6"/>
  <c r="X22" i="6"/>
  <c r="Z22" i="6"/>
  <c r="Y23" i="6"/>
  <c r="W23" i="6"/>
  <c r="AB23" i="6"/>
  <c r="X23" i="6"/>
  <c r="Z23" i="6"/>
  <c r="Y24" i="6"/>
  <c r="W24" i="6"/>
  <c r="AB24" i="6"/>
  <c r="X24" i="6"/>
  <c r="Z24" i="6"/>
  <c r="Y25" i="6"/>
  <c r="W25" i="6"/>
  <c r="AB25" i="6"/>
  <c r="X25" i="6"/>
  <c r="Z25" i="6"/>
  <c r="Y26" i="6"/>
  <c r="W26" i="6"/>
  <c r="AB26" i="6"/>
  <c r="X26" i="6"/>
  <c r="Z26" i="6"/>
  <c r="Y27" i="6"/>
  <c r="W27" i="6"/>
  <c r="AB27" i="6"/>
  <c r="X27" i="6"/>
  <c r="Z27" i="6"/>
  <c r="Y28" i="6"/>
  <c r="W28" i="6"/>
  <c r="AB28" i="6"/>
  <c r="X28" i="6"/>
  <c r="Z28" i="6"/>
  <c r="Y29" i="6"/>
  <c r="W29" i="6"/>
  <c r="AB29" i="6"/>
  <c r="X29" i="6"/>
  <c r="Z29" i="6"/>
  <c r="Y30" i="6"/>
  <c r="W30" i="6"/>
  <c r="AB30" i="6"/>
  <c r="X30" i="6"/>
  <c r="Z30" i="6"/>
  <c r="Y31" i="6"/>
  <c r="W31" i="6"/>
  <c r="AB31" i="6"/>
  <c r="X31" i="6"/>
  <c r="Z31" i="6"/>
  <c r="Y32" i="6"/>
  <c r="W32" i="6"/>
  <c r="AB32" i="6"/>
  <c r="X32" i="6"/>
  <c r="Z32" i="6"/>
  <c r="Y33" i="6"/>
  <c r="W33" i="6"/>
  <c r="AB33" i="6"/>
  <c r="X33" i="6"/>
  <c r="Z33" i="6"/>
  <c r="Y34" i="6"/>
  <c r="W34" i="6"/>
  <c r="AB34" i="6"/>
  <c r="X34" i="6"/>
  <c r="Z34" i="6"/>
  <c r="Y35" i="6"/>
  <c r="W35" i="6"/>
  <c r="AB35" i="6"/>
  <c r="X35" i="6"/>
  <c r="Z35" i="6"/>
  <c r="Y36" i="6"/>
  <c r="W36" i="6"/>
  <c r="AB36" i="6"/>
  <c r="X36" i="6"/>
  <c r="Z36" i="6"/>
  <c r="Y37" i="6"/>
  <c r="W37" i="6"/>
  <c r="AB37" i="6"/>
  <c r="X37" i="6"/>
  <c r="Z37" i="6"/>
  <c r="Y38" i="6"/>
  <c r="W38" i="6"/>
  <c r="AB38" i="6"/>
  <c r="X38" i="6"/>
  <c r="Z38" i="6"/>
  <c r="Y39" i="6"/>
  <c r="W39" i="6"/>
  <c r="AB39" i="6"/>
  <c r="X39" i="6"/>
  <c r="Z39" i="6"/>
  <c r="Y40" i="6"/>
  <c r="W40" i="6"/>
  <c r="AB40" i="6"/>
  <c r="X40" i="6"/>
  <c r="Z40" i="6"/>
  <c r="Y41" i="6"/>
  <c r="W41" i="6"/>
  <c r="AB41" i="6"/>
  <c r="X41" i="6"/>
  <c r="Z41" i="6"/>
  <c r="Y42" i="6"/>
  <c r="W42" i="6"/>
  <c r="AB42" i="6"/>
  <c r="X42" i="6"/>
  <c r="Z42" i="6"/>
  <c r="Y43" i="6"/>
  <c r="W43" i="6"/>
  <c r="AB43" i="6"/>
  <c r="X43" i="6"/>
  <c r="Z43" i="6"/>
  <c r="Y44" i="6"/>
  <c r="W44" i="6"/>
  <c r="AB44" i="6"/>
  <c r="X44" i="6"/>
  <c r="Z44" i="6"/>
  <c r="Y45" i="6"/>
  <c r="W45" i="6"/>
  <c r="AB45" i="6"/>
  <c r="X45" i="6"/>
  <c r="Z45" i="6"/>
  <c r="Y46" i="6"/>
  <c r="W46" i="6"/>
  <c r="AB46" i="6"/>
  <c r="X46" i="6"/>
  <c r="Z46" i="6"/>
  <c r="Y47" i="6"/>
  <c r="W47" i="6"/>
  <c r="AB47" i="6"/>
  <c r="X47" i="6"/>
  <c r="Z47" i="6"/>
  <c r="Y48" i="6"/>
  <c r="W48" i="6"/>
  <c r="AB48" i="6"/>
  <c r="X48" i="6"/>
  <c r="Z48" i="6"/>
  <c r="Y49" i="6"/>
  <c r="W49" i="6"/>
  <c r="AB49" i="6"/>
  <c r="X49" i="6"/>
  <c r="Z49" i="6"/>
  <c r="Y50" i="6"/>
  <c r="W50" i="6"/>
  <c r="AB50" i="6"/>
  <c r="X50" i="6"/>
  <c r="Z50" i="6"/>
  <c r="Y51" i="6"/>
  <c r="W51" i="6"/>
  <c r="AB51" i="6"/>
  <c r="X51" i="6"/>
  <c r="Z51" i="6"/>
  <c r="Y52" i="6"/>
  <c r="W52" i="6"/>
  <c r="AB52" i="6"/>
  <c r="X52" i="6"/>
  <c r="Z52" i="6"/>
  <c r="Y53" i="6"/>
  <c r="W53" i="6"/>
  <c r="AB53" i="6"/>
  <c r="X53" i="6"/>
  <c r="Z53" i="6"/>
  <c r="Y54" i="6"/>
  <c r="W54" i="6"/>
  <c r="AB54" i="6"/>
  <c r="X54" i="6"/>
  <c r="Z54" i="6"/>
  <c r="Y55" i="6"/>
  <c r="W55" i="6"/>
  <c r="AB55" i="6"/>
  <c r="X55" i="6"/>
  <c r="Z55" i="6"/>
  <c r="Y56" i="6"/>
  <c r="W56" i="6"/>
  <c r="AB56" i="6"/>
  <c r="X56" i="6"/>
  <c r="Z56" i="6"/>
  <c r="Y57" i="6"/>
  <c r="W57" i="6"/>
  <c r="AB57" i="6"/>
  <c r="X57" i="6"/>
  <c r="Z57" i="6"/>
  <c r="Y58" i="6"/>
  <c r="W58" i="6"/>
  <c r="AB58" i="6"/>
  <c r="X58" i="6"/>
  <c r="Z58" i="6"/>
  <c r="Y59" i="6"/>
  <c r="W59" i="6"/>
  <c r="AB59" i="6"/>
  <c r="X59" i="6"/>
  <c r="Z59" i="6"/>
  <c r="Y60" i="6"/>
  <c r="W60" i="6"/>
  <c r="AB60" i="6"/>
  <c r="X60" i="6"/>
  <c r="Z60" i="6"/>
  <c r="Y61" i="6"/>
  <c r="W61" i="6"/>
  <c r="AB61" i="6"/>
  <c r="X61" i="6"/>
  <c r="Z61" i="6"/>
  <c r="Y62" i="6"/>
  <c r="W62" i="6"/>
  <c r="AB62" i="6"/>
  <c r="X62" i="6"/>
  <c r="Z62" i="6"/>
  <c r="Y63" i="6"/>
  <c r="W63" i="6"/>
  <c r="AB63" i="6"/>
  <c r="X63" i="6"/>
  <c r="Z63" i="6"/>
  <c r="Y64" i="6"/>
  <c r="W64" i="6"/>
  <c r="AB64" i="6"/>
  <c r="X64" i="6"/>
  <c r="Z64" i="6"/>
  <c r="Y65" i="6"/>
  <c r="W65" i="6"/>
  <c r="AB65" i="6"/>
  <c r="X65" i="6"/>
  <c r="Z65" i="6"/>
  <c r="Y66" i="6"/>
  <c r="W66" i="6"/>
  <c r="AB66" i="6"/>
  <c r="X66" i="6"/>
  <c r="Z66" i="6"/>
  <c r="Y67" i="6"/>
  <c r="W67" i="6"/>
  <c r="AB67" i="6"/>
  <c r="X67" i="6"/>
  <c r="Z67" i="6"/>
  <c r="Y68" i="6"/>
  <c r="W68" i="6"/>
  <c r="AB68" i="6"/>
  <c r="X68" i="6"/>
  <c r="Z68" i="6"/>
  <c r="Y69" i="6"/>
  <c r="W69" i="6"/>
  <c r="AB69" i="6"/>
  <c r="X69" i="6"/>
  <c r="Z69" i="6"/>
  <c r="Y70" i="6"/>
  <c r="W70" i="6"/>
  <c r="AB70" i="6"/>
  <c r="X70" i="6"/>
  <c r="Z70" i="6"/>
  <c r="Y71" i="6"/>
  <c r="W71" i="6"/>
  <c r="AB71" i="6"/>
  <c r="X71" i="6"/>
  <c r="Z71" i="6"/>
  <c r="Y72" i="6"/>
  <c r="W72" i="6"/>
  <c r="AB72" i="6"/>
  <c r="X72" i="6"/>
  <c r="Z72" i="6"/>
  <c r="Y73" i="6"/>
  <c r="W73" i="6"/>
  <c r="AB73" i="6"/>
  <c r="X73" i="6"/>
  <c r="Z73" i="6"/>
  <c r="Y74" i="6"/>
  <c r="W74" i="6"/>
  <c r="AB74" i="6"/>
  <c r="X74" i="6"/>
  <c r="Z74" i="6"/>
  <c r="Y75" i="6"/>
  <c r="W75" i="6"/>
  <c r="AB75" i="6"/>
  <c r="X75" i="6"/>
  <c r="Z75" i="6"/>
  <c r="Y76" i="6"/>
  <c r="W76" i="6"/>
  <c r="AB76" i="6"/>
  <c r="X76" i="6"/>
  <c r="Z76" i="6"/>
  <c r="Y77" i="6"/>
  <c r="W77" i="6"/>
  <c r="AB77" i="6"/>
  <c r="X77" i="6"/>
  <c r="Z77" i="6"/>
  <c r="Y78" i="6"/>
  <c r="W78" i="6"/>
  <c r="AB78" i="6"/>
  <c r="X78" i="6"/>
  <c r="Z78" i="6"/>
  <c r="Y79" i="6"/>
  <c r="W79" i="6"/>
  <c r="AB79" i="6"/>
  <c r="X79" i="6"/>
  <c r="Z79" i="6"/>
  <c r="Y80" i="6"/>
  <c r="W80" i="6"/>
  <c r="AB80" i="6"/>
  <c r="X80" i="6"/>
  <c r="Z80" i="6"/>
  <c r="Y81" i="6"/>
  <c r="W81" i="6"/>
  <c r="AB81" i="6"/>
  <c r="X81" i="6"/>
  <c r="Z81" i="6"/>
  <c r="Y82" i="6"/>
  <c r="W82" i="6"/>
  <c r="AB82" i="6"/>
  <c r="X82" i="6"/>
  <c r="Z82" i="6"/>
  <c r="Y83" i="6"/>
  <c r="W83" i="6"/>
  <c r="AB83" i="6"/>
  <c r="X83" i="6"/>
  <c r="Z83" i="6"/>
  <c r="Y84" i="6"/>
  <c r="W84" i="6"/>
  <c r="AB84" i="6"/>
  <c r="X84" i="6"/>
  <c r="Z84" i="6"/>
  <c r="Y85" i="6"/>
  <c r="W85" i="6"/>
  <c r="AB85" i="6"/>
  <c r="X85" i="6"/>
  <c r="Z85" i="6"/>
  <c r="Y86" i="6"/>
  <c r="W86" i="6"/>
  <c r="AB86" i="6"/>
  <c r="X86" i="6"/>
  <c r="Z86" i="6"/>
  <c r="Y87" i="6"/>
  <c r="W87" i="6"/>
  <c r="AB87" i="6"/>
  <c r="X87" i="6"/>
  <c r="Z87" i="6"/>
  <c r="Y88" i="6"/>
  <c r="W88" i="6"/>
  <c r="AB88" i="6"/>
  <c r="X88" i="6"/>
  <c r="Z88" i="6"/>
  <c r="Y89" i="6"/>
  <c r="W89" i="6"/>
  <c r="AB89" i="6"/>
  <c r="X89" i="6"/>
  <c r="Z89" i="6"/>
  <c r="Y90" i="6"/>
  <c r="W90" i="6"/>
  <c r="AB90" i="6"/>
  <c r="X90" i="6"/>
  <c r="Z90" i="6"/>
  <c r="Y91" i="6"/>
  <c r="W91" i="6"/>
  <c r="AB91" i="6"/>
  <c r="X91" i="6"/>
  <c r="Z91" i="6"/>
  <c r="Y92" i="6"/>
  <c r="W92" i="6"/>
  <c r="AB92" i="6"/>
  <c r="X92" i="6"/>
  <c r="Z92" i="6"/>
  <c r="Y93" i="6"/>
  <c r="W93" i="6"/>
  <c r="AB93" i="6"/>
  <c r="X93" i="6"/>
  <c r="Z93" i="6"/>
  <c r="Y94" i="6"/>
  <c r="W94" i="6"/>
  <c r="AB94" i="6"/>
  <c r="X94" i="6"/>
  <c r="Z94" i="6"/>
  <c r="Y95" i="6"/>
  <c r="W95" i="6"/>
  <c r="AB95" i="6"/>
  <c r="X95" i="6"/>
  <c r="Z95" i="6"/>
  <c r="Y96" i="6"/>
  <c r="W96" i="6"/>
  <c r="AB96" i="6"/>
  <c r="X96" i="6"/>
  <c r="Z96" i="6"/>
  <c r="Y97" i="6"/>
  <c r="W97" i="6"/>
  <c r="AB97" i="6"/>
  <c r="X97" i="6"/>
  <c r="Z97" i="6"/>
  <c r="Y98" i="6"/>
  <c r="W98" i="6"/>
  <c r="AB98" i="6"/>
  <c r="X98" i="6"/>
  <c r="Z98" i="6"/>
  <c r="Y99" i="6"/>
  <c r="W99" i="6"/>
  <c r="AB99" i="6"/>
  <c r="X99" i="6"/>
  <c r="Z99" i="6"/>
  <c r="Y100" i="6"/>
  <c r="W100" i="6"/>
  <c r="AB100" i="6"/>
  <c r="X100" i="6"/>
  <c r="Z100" i="6"/>
  <c r="Y101" i="6"/>
  <c r="W101" i="6"/>
  <c r="AB101" i="6"/>
  <c r="X101" i="6"/>
  <c r="Z101" i="6"/>
  <c r="Y102" i="6"/>
  <c r="W102" i="6"/>
  <c r="AB102" i="6"/>
  <c r="X102" i="6"/>
  <c r="Z102" i="6"/>
  <c r="Y103" i="6"/>
  <c r="W103" i="6"/>
  <c r="AB103" i="6"/>
  <c r="X103" i="6"/>
  <c r="Z103" i="6"/>
  <c r="Y104" i="6"/>
  <c r="W104" i="6"/>
  <c r="AB104" i="6"/>
  <c r="X104" i="6"/>
  <c r="Z104" i="6"/>
  <c r="D6" i="40"/>
  <c r="E6" i="40"/>
  <c r="F6" i="40"/>
  <c r="G6" i="40"/>
  <c r="H6" i="40"/>
  <c r="I6" i="40"/>
  <c r="J6" i="40"/>
  <c r="L6" i="40"/>
  <c r="J7" i="40"/>
  <c r="J15" i="40"/>
  <c r="J14" i="40"/>
  <c r="J13" i="40"/>
  <c r="J12" i="40"/>
  <c r="J11" i="40"/>
  <c r="J10" i="40"/>
  <c r="J9" i="40"/>
  <c r="J8" i="40"/>
  <c r="K6" i="40"/>
  <c r="I30" i="13"/>
  <c r="AD29" i="13"/>
  <c r="AA29" i="13"/>
  <c r="X29" i="13"/>
  <c r="U29" i="13"/>
  <c r="R29" i="13"/>
  <c r="O29" i="13"/>
  <c r="L29" i="13"/>
  <c r="F29" i="13"/>
  <c r="C29" i="13"/>
  <c r="I29" i="13"/>
  <c r="AN45" i="35"/>
  <c r="AN46" i="35"/>
  <c r="F19" i="35"/>
  <c r="E10" i="36"/>
  <c r="F5" i="35"/>
  <c r="F43" i="35"/>
  <c r="F42" i="35"/>
  <c r="F41" i="35"/>
  <c r="F40" i="35"/>
  <c r="F39" i="35"/>
  <c r="F38" i="35"/>
  <c r="F37" i="35"/>
  <c r="F36" i="35"/>
  <c r="F35" i="35"/>
  <c r="F34" i="35"/>
  <c r="F33" i="35"/>
  <c r="F32" i="35"/>
  <c r="F31" i="35"/>
  <c r="F30" i="35"/>
  <c r="F29" i="35"/>
  <c r="F28" i="35"/>
  <c r="F27" i="35"/>
  <c r="F26" i="35"/>
  <c r="F25" i="35"/>
  <c r="F24" i="35"/>
  <c r="F23" i="35"/>
  <c r="F22" i="35"/>
  <c r="F21" i="35"/>
  <c r="F20" i="35"/>
  <c r="F18" i="35"/>
  <c r="F17" i="35"/>
  <c r="F16" i="35"/>
  <c r="F15" i="35"/>
  <c r="F14" i="35"/>
  <c r="F13" i="35"/>
  <c r="F12" i="35"/>
  <c r="F11" i="35"/>
  <c r="F10" i="35"/>
  <c r="F9" i="35"/>
  <c r="F8" i="35"/>
  <c r="F7" i="35"/>
  <c r="F6" i="35"/>
  <c r="F4" i="35"/>
  <c r="AB10" i="35"/>
  <c r="AB14" i="35"/>
  <c r="AB16" i="35"/>
  <c r="AB18" i="35"/>
  <c r="AB22" i="35"/>
  <c r="AB26" i="35"/>
  <c r="AB30" i="35"/>
  <c r="AB32" i="35"/>
  <c r="AB34" i="35"/>
  <c r="AB37" i="35"/>
  <c r="AB38" i="35"/>
  <c r="AB42" i="35"/>
  <c r="S4" i="35"/>
  <c r="S5" i="35"/>
  <c r="S6" i="35"/>
  <c r="S7" i="35"/>
  <c r="S8" i="35"/>
  <c r="S9" i="35"/>
  <c r="S10" i="35"/>
  <c r="S11" i="35"/>
  <c r="S12" i="35"/>
  <c r="S13" i="35"/>
  <c r="S14" i="35"/>
  <c r="S15" i="35"/>
  <c r="S16" i="35"/>
  <c r="S17" i="35"/>
  <c r="S18" i="35"/>
  <c r="S19" i="35"/>
  <c r="S20" i="35"/>
  <c r="S21" i="35"/>
  <c r="S22" i="35"/>
  <c r="S23" i="35"/>
  <c r="S24" i="35"/>
  <c r="S25" i="35"/>
  <c r="S26" i="35"/>
  <c r="S27" i="35"/>
  <c r="S28" i="35"/>
  <c r="S29" i="35"/>
  <c r="S30" i="35"/>
  <c r="S31" i="35"/>
  <c r="S32" i="35"/>
  <c r="S33" i="35"/>
  <c r="S34" i="35"/>
  <c r="S35" i="35"/>
  <c r="S36" i="35"/>
  <c r="S37" i="35"/>
  <c r="S38" i="35"/>
  <c r="S39" i="35"/>
  <c r="S40" i="35"/>
  <c r="S41" i="35"/>
  <c r="S42" i="35"/>
  <c r="S43" i="35"/>
  <c r="AB9" i="35"/>
  <c r="AB11" i="35"/>
  <c r="AB12" i="35"/>
  <c r="AB13" i="35"/>
  <c r="AB15" i="35"/>
  <c r="AB17" i="35"/>
  <c r="AB19" i="35"/>
  <c r="AB20" i="35"/>
  <c r="AB21" i="35"/>
  <c r="AB23" i="35"/>
  <c r="AB24" i="35"/>
  <c r="AB25" i="35"/>
  <c r="AB27" i="35"/>
  <c r="AB28" i="35"/>
  <c r="AB29" i="35"/>
  <c r="AB31" i="35"/>
  <c r="AB33" i="35"/>
  <c r="AB35" i="35"/>
  <c r="AB36" i="35"/>
  <c r="AB39" i="35"/>
  <c r="AB40" i="35"/>
  <c r="AB41" i="35"/>
  <c r="AB43" i="35"/>
  <c r="E44" i="35"/>
  <c r="F44" i="35"/>
  <c r="AB8" i="35"/>
  <c r="AB7" i="35"/>
  <c r="AB6" i="35"/>
  <c r="AB5" i="35"/>
  <c r="AB4" i="35"/>
  <c r="W43" i="35"/>
  <c r="W42" i="35"/>
  <c r="W41" i="35"/>
  <c r="W40" i="35"/>
  <c r="W39" i="35"/>
  <c r="W38" i="35"/>
  <c r="W37" i="35"/>
  <c r="W36" i="35"/>
  <c r="W35" i="35"/>
  <c r="W34" i="35"/>
  <c r="W33" i="35"/>
  <c r="W32" i="35"/>
  <c r="W31" i="35"/>
  <c r="W30" i="35"/>
  <c r="W29" i="35"/>
  <c r="W28" i="35"/>
  <c r="W27" i="35"/>
  <c r="W26" i="35"/>
  <c r="W25" i="35"/>
  <c r="W24" i="35"/>
  <c r="W23" i="35"/>
  <c r="W22" i="35"/>
  <c r="W21" i="35"/>
  <c r="W20" i="35"/>
  <c r="W19" i="35"/>
  <c r="W18" i="35"/>
  <c r="W17" i="35"/>
  <c r="W16" i="35"/>
  <c r="W15" i="35"/>
  <c r="W14" i="35"/>
  <c r="W13" i="35"/>
  <c r="W12" i="35"/>
  <c r="W11" i="35"/>
  <c r="W10" i="35"/>
  <c r="W9" i="35"/>
  <c r="W8" i="35"/>
  <c r="W7" i="35"/>
  <c r="W6" i="35"/>
  <c r="W5" i="35"/>
  <c r="W4" i="35"/>
  <c r="V43" i="35"/>
  <c r="V42" i="35"/>
  <c r="V41" i="35"/>
  <c r="V40" i="35"/>
  <c r="V39" i="35"/>
  <c r="V38" i="35"/>
  <c r="V37" i="35"/>
  <c r="V36" i="35"/>
  <c r="V35" i="35"/>
  <c r="V34" i="35"/>
  <c r="V33" i="35"/>
  <c r="V32" i="35"/>
  <c r="V31" i="35"/>
  <c r="V30" i="35"/>
  <c r="V29" i="35"/>
  <c r="V28" i="35"/>
  <c r="V27" i="35"/>
  <c r="V26" i="35"/>
  <c r="V25" i="35"/>
  <c r="V24" i="35"/>
  <c r="V23" i="35"/>
  <c r="V22" i="35"/>
  <c r="V21" i="35"/>
  <c r="V20" i="35"/>
  <c r="V19" i="35"/>
  <c r="V18" i="35"/>
  <c r="V17" i="35"/>
  <c r="V16" i="35"/>
  <c r="V15" i="35"/>
  <c r="V14" i="35"/>
  <c r="V13" i="35"/>
  <c r="V12" i="35"/>
  <c r="V11" i="35"/>
  <c r="V10" i="35"/>
  <c r="V9" i="35"/>
  <c r="V8" i="35"/>
  <c r="V7" i="35"/>
  <c r="V6" i="35"/>
  <c r="V5" i="35"/>
  <c r="V4" i="35"/>
  <c r="U43" i="35"/>
  <c r="U42" i="35"/>
  <c r="U41" i="35"/>
  <c r="U40" i="35"/>
  <c r="U39" i="35"/>
  <c r="U38" i="35"/>
  <c r="U37" i="35"/>
  <c r="U36" i="35"/>
  <c r="U35" i="35"/>
  <c r="U34" i="35"/>
  <c r="U33" i="35"/>
  <c r="U32" i="35"/>
  <c r="U31" i="35"/>
  <c r="U30" i="35"/>
  <c r="U29" i="35"/>
  <c r="U28" i="35"/>
  <c r="U27" i="35"/>
  <c r="U26" i="35"/>
  <c r="U25" i="35"/>
  <c r="U24" i="35"/>
  <c r="U23" i="35"/>
  <c r="U22" i="35"/>
  <c r="U21" i="35"/>
  <c r="U20" i="35"/>
  <c r="U19" i="35"/>
  <c r="U18" i="35"/>
  <c r="U17" i="35"/>
  <c r="U16" i="35"/>
  <c r="U15" i="35"/>
  <c r="U14" i="35"/>
  <c r="U13" i="35"/>
  <c r="U12" i="35"/>
  <c r="U11" i="35"/>
  <c r="U10" i="35"/>
  <c r="U9" i="35"/>
  <c r="U8" i="35"/>
  <c r="U7" i="35"/>
  <c r="U6" i="35"/>
  <c r="U5" i="35"/>
  <c r="U4" i="35"/>
  <c r="T43" i="35"/>
  <c r="T42" i="35"/>
  <c r="T41" i="35"/>
  <c r="T40" i="35"/>
  <c r="T39" i="35"/>
  <c r="T38" i="35"/>
  <c r="T37" i="35"/>
  <c r="T36" i="35"/>
  <c r="T35" i="35"/>
  <c r="T34" i="35"/>
  <c r="T33" i="35"/>
  <c r="T32" i="35"/>
  <c r="T31" i="35"/>
  <c r="T30" i="35"/>
  <c r="T29" i="35"/>
  <c r="T28" i="35"/>
  <c r="T27" i="35"/>
  <c r="T26" i="35"/>
  <c r="T25" i="35"/>
  <c r="T24" i="35"/>
  <c r="T23" i="35"/>
  <c r="T22" i="35"/>
  <c r="T21" i="35"/>
  <c r="T20" i="35"/>
  <c r="T19" i="35"/>
  <c r="T18" i="35"/>
  <c r="T17" i="35"/>
  <c r="T16" i="35"/>
  <c r="T15" i="35"/>
  <c r="T14" i="35"/>
  <c r="T13" i="35"/>
  <c r="T12" i="35"/>
  <c r="T11" i="35"/>
  <c r="T10" i="35"/>
  <c r="T9" i="35"/>
  <c r="T7" i="35"/>
  <c r="T6" i="35"/>
  <c r="T5" i="35"/>
  <c r="T4" i="35"/>
  <c r="T8" i="35"/>
  <c r="AB44" i="35"/>
  <c r="AL44" i="35"/>
  <c r="AF44" i="35"/>
  <c r="AE44" i="35"/>
  <c r="AD44" i="35"/>
  <c r="R4" i="35"/>
  <c r="X4" i="35"/>
  <c r="R5" i="35"/>
  <c r="R6" i="35"/>
  <c r="R7" i="35"/>
  <c r="R8" i="35"/>
  <c r="R9" i="35"/>
  <c r="R10" i="35"/>
  <c r="R11" i="35"/>
  <c r="R12" i="35"/>
  <c r="R13" i="35"/>
  <c r="R14" i="35"/>
  <c r="R15" i="35"/>
  <c r="R16" i="35"/>
  <c r="R17" i="35"/>
  <c r="R18" i="35"/>
  <c r="R19" i="35"/>
  <c r="R20" i="35"/>
  <c r="R21" i="35"/>
  <c r="X21" i="35"/>
  <c r="R22" i="35"/>
  <c r="R23" i="35"/>
  <c r="R24" i="35"/>
  <c r="R25" i="35"/>
  <c r="R26" i="35"/>
  <c r="R27" i="35"/>
  <c r="R28" i="35"/>
  <c r="R29" i="35"/>
  <c r="R30" i="35"/>
  <c r="R31" i="35"/>
  <c r="R32" i="35"/>
  <c r="R33" i="35"/>
  <c r="R34" i="35"/>
  <c r="R35" i="35"/>
  <c r="R36" i="35"/>
  <c r="R37" i="35"/>
  <c r="R38" i="35"/>
  <c r="R39" i="35"/>
  <c r="R40" i="35"/>
  <c r="R41" i="35"/>
  <c r="R42" i="35"/>
  <c r="R43" i="35"/>
  <c r="X40" i="35"/>
  <c r="Y40" i="35"/>
  <c r="X36" i="35"/>
  <c r="Y36" i="35"/>
  <c r="X28" i="35"/>
  <c r="Y28" i="35"/>
  <c r="X24" i="35"/>
  <c r="Y24" i="35"/>
  <c r="X20" i="35"/>
  <c r="Y20" i="35"/>
  <c r="X16" i="35"/>
  <c r="Y16" i="35"/>
  <c r="X12" i="35"/>
  <c r="Y12" i="35"/>
  <c r="AC12" i="35"/>
  <c r="X43" i="35"/>
  <c r="Y43" i="35"/>
  <c r="X39" i="35"/>
  <c r="Y39" i="35"/>
  <c r="X35" i="35"/>
  <c r="Y35" i="35"/>
  <c r="X31" i="35"/>
  <c r="Y31" i="35"/>
  <c r="X27" i="35"/>
  <c r="Y27" i="35"/>
  <c r="X23" i="35"/>
  <c r="Y23" i="35"/>
  <c r="X19" i="35"/>
  <c r="Y19" i="35"/>
  <c r="X15" i="35"/>
  <c r="Y15" i="35"/>
  <c r="AC15" i="35"/>
  <c r="X11" i="35"/>
  <c r="Y11" i="35"/>
  <c r="X42" i="35"/>
  <c r="Y42" i="35"/>
  <c r="X38" i="35"/>
  <c r="Y38" i="35"/>
  <c r="X34" i="35"/>
  <c r="Y34" i="35"/>
  <c r="X30" i="35"/>
  <c r="Y30" i="35"/>
  <c r="X26" i="35"/>
  <c r="Y26" i="35"/>
  <c r="X22" i="35"/>
  <c r="Y22" i="35"/>
  <c r="X18" i="35"/>
  <c r="Y18" i="35"/>
  <c r="X14" i="35"/>
  <c r="Y14" i="35"/>
  <c r="X10" i="35"/>
  <c r="Y10" i="35"/>
  <c r="X41" i="35"/>
  <c r="Y41" i="35"/>
  <c r="X37" i="35"/>
  <c r="Y37" i="35"/>
  <c r="X33" i="35"/>
  <c r="Y33" i="35"/>
  <c r="X29" i="35"/>
  <c r="Y29" i="35"/>
  <c r="X25" i="35"/>
  <c r="Y25" i="35"/>
  <c r="Y21" i="35"/>
  <c r="X17" i="35"/>
  <c r="Y17" i="35"/>
  <c r="X13" i="35"/>
  <c r="Y13" i="35"/>
  <c r="X32" i="35"/>
  <c r="Y32" i="35"/>
  <c r="X9" i="35"/>
  <c r="Y9" i="35"/>
  <c r="X8" i="35"/>
  <c r="Y8" i="35"/>
  <c r="AA8" i="35"/>
  <c r="X7" i="35"/>
  <c r="Y7" i="35"/>
  <c r="AA7" i="35"/>
  <c r="X6" i="35"/>
  <c r="Y6" i="35"/>
  <c r="X5" i="35"/>
  <c r="Y5" i="35"/>
  <c r="AA15" i="35"/>
  <c r="Z21" i="35"/>
  <c r="AA21" i="35"/>
  <c r="Z18" i="35"/>
  <c r="AA18" i="35"/>
  <c r="AC28" i="35"/>
  <c r="AA28" i="35"/>
  <c r="Z12" i="35"/>
  <c r="AA12" i="35"/>
  <c r="AC34" i="35"/>
  <c r="AA34" i="35"/>
  <c r="AC20" i="35"/>
  <c r="AA20" i="35"/>
  <c r="Z20" i="35"/>
  <c r="AC29" i="35"/>
  <c r="AA29" i="35"/>
  <c r="AC10" i="35"/>
  <c r="AA10" i="35"/>
  <c r="Z10" i="35"/>
  <c r="AC31" i="35"/>
  <c r="AA31" i="35"/>
  <c r="AC40" i="35"/>
  <c r="AA40" i="35"/>
  <c r="AC26" i="35"/>
  <c r="AA26" i="35"/>
  <c r="AC42" i="35"/>
  <c r="AA42" i="35"/>
  <c r="AC37" i="35"/>
  <c r="AA37" i="35"/>
  <c r="AC23" i="35"/>
  <c r="AA23" i="35"/>
  <c r="AC39" i="35"/>
  <c r="AA39" i="35"/>
  <c r="Z13" i="35"/>
  <c r="AC13" i="35"/>
  <c r="AA13" i="35"/>
  <c r="AC21" i="35"/>
  <c r="AC18" i="35"/>
  <c r="Z15" i="35"/>
  <c r="AC33" i="35"/>
  <c r="AA33" i="35"/>
  <c r="AC30" i="35"/>
  <c r="AA30" i="35"/>
  <c r="AA27" i="35"/>
  <c r="AC27" i="35"/>
  <c r="AA24" i="35"/>
  <c r="AC24" i="35"/>
  <c r="AC25" i="35"/>
  <c r="AA25" i="35"/>
  <c r="Z22" i="35"/>
  <c r="AC22" i="35"/>
  <c r="AA22" i="35"/>
  <c r="AA19" i="35"/>
  <c r="AC19" i="35"/>
  <c r="Z19" i="35"/>
  <c r="Z17" i="35"/>
  <c r="AC17" i="35"/>
  <c r="AA17" i="35"/>
  <c r="Z14" i="35"/>
  <c r="AC14" i="35"/>
  <c r="AA14" i="35"/>
  <c r="AA11" i="35"/>
  <c r="Z11" i="35"/>
  <c r="AC11" i="35"/>
  <c r="AA43" i="35"/>
  <c r="AC43" i="35"/>
  <c r="AA32" i="35"/>
  <c r="AC32" i="35"/>
  <c r="AC41" i="35"/>
  <c r="AA41" i="35"/>
  <c r="AC38" i="35"/>
  <c r="AA38" i="35"/>
  <c r="AA35" i="35"/>
  <c r="AC35" i="35"/>
  <c r="AC36" i="35"/>
  <c r="AA36" i="35"/>
  <c r="AA16" i="35"/>
  <c r="Z16" i="35"/>
  <c r="AC16" i="35"/>
  <c r="AA9" i="35"/>
  <c r="AC9" i="35"/>
  <c r="AC8" i="35"/>
  <c r="AC7" i="35"/>
  <c r="AA6" i="35"/>
  <c r="AC6" i="35"/>
  <c r="AA5" i="35"/>
  <c r="AC5" i="35"/>
  <c r="Y4" i="35"/>
  <c r="Z41" i="35"/>
  <c r="Z33" i="35"/>
  <c r="Z42" i="35"/>
  <c r="Z40" i="35"/>
  <c r="Z36" i="35"/>
  <c r="Z32" i="35"/>
  <c r="Z28" i="35"/>
  <c r="Z24" i="35"/>
  <c r="Z7" i="35"/>
  <c r="Z43" i="35"/>
  <c r="Z37" i="35"/>
  <c r="Z25" i="35"/>
  <c r="Z39" i="35"/>
  <c r="Z35" i="35"/>
  <c r="Z31" i="35"/>
  <c r="Z27" i="35"/>
  <c r="Z23" i="35"/>
  <c r="Z6" i="35"/>
  <c r="Z29" i="35"/>
  <c r="Z8" i="35"/>
  <c r="Z38" i="35"/>
  <c r="Z34" i="35"/>
  <c r="Z30" i="35"/>
  <c r="Z26" i="35"/>
  <c r="Z9" i="35"/>
  <c r="Z5" i="35"/>
  <c r="AA4" i="35"/>
  <c r="AA44" i="35"/>
  <c r="Z4" i="35"/>
  <c r="Z44" i="35"/>
  <c r="Y44" i="35"/>
  <c r="AE45" i="35"/>
  <c r="AC4" i="35"/>
  <c r="AC44" i="35"/>
  <c r="AD30" i="13"/>
  <c r="AA30" i="13"/>
  <c r="X30" i="13"/>
  <c r="U30" i="13"/>
  <c r="R30" i="13"/>
  <c r="O30" i="13"/>
  <c r="L30" i="13"/>
  <c r="F30" i="13"/>
  <c r="C30" i="13"/>
  <c r="AD27" i="13"/>
  <c r="AA27" i="13"/>
  <c r="X27" i="13"/>
  <c r="U27" i="13"/>
  <c r="R27" i="13"/>
  <c r="O27" i="13"/>
  <c r="L27" i="13"/>
  <c r="I27" i="13"/>
  <c r="F27" i="13"/>
  <c r="C27" i="13"/>
  <c r="AD28" i="13"/>
  <c r="AA28" i="13"/>
  <c r="X28" i="13"/>
  <c r="U28" i="13"/>
  <c r="R28" i="13"/>
  <c r="O28" i="13"/>
  <c r="L28" i="13"/>
  <c r="I28" i="13"/>
  <c r="F28" i="13"/>
  <c r="C28" i="13"/>
  <c r="AD45" i="35"/>
  <c r="AF45" i="35"/>
  <c r="L5" i="6"/>
  <c r="M5" i="6"/>
  <c r="L6" i="6"/>
  <c r="M6" i="6"/>
  <c r="L7" i="6"/>
  <c r="M7" i="6"/>
  <c r="L8" i="6"/>
  <c r="M8" i="6"/>
  <c r="L9" i="6"/>
  <c r="M9" i="6"/>
  <c r="L10" i="6"/>
  <c r="M10" i="6"/>
  <c r="L11" i="6"/>
  <c r="M11" i="6"/>
  <c r="L12" i="6"/>
  <c r="M12" i="6"/>
  <c r="L13" i="6"/>
  <c r="M13" i="6"/>
  <c r="L14" i="6"/>
  <c r="M14" i="6"/>
  <c r="L15" i="6"/>
  <c r="M15" i="6"/>
  <c r="L16" i="6"/>
  <c r="M16" i="6"/>
  <c r="L17" i="6"/>
  <c r="M17" i="6"/>
  <c r="L18" i="6"/>
  <c r="M18" i="6"/>
  <c r="L19" i="6"/>
  <c r="M19" i="6"/>
  <c r="L20" i="6"/>
  <c r="M20" i="6"/>
  <c r="L21" i="6"/>
  <c r="M21" i="6"/>
  <c r="L22" i="6"/>
  <c r="M22" i="6"/>
  <c r="L23" i="6"/>
  <c r="M23" i="6"/>
  <c r="L24" i="6"/>
  <c r="M24" i="6"/>
  <c r="L25" i="6"/>
  <c r="M25" i="6"/>
  <c r="L26" i="6"/>
  <c r="M26" i="6"/>
  <c r="L27" i="6"/>
  <c r="M27" i="6"/>
  <c r="L28" i="6"/>
  <c r="M28" i="6"/>
  <c r="L29" i="6"/>
  <c r="M29" i="6"/>
  <c r="L30" i="6"/>
  <c r="M30" i="6"/>
  <c r="L31" i="6"/>
  <c r="M31" i="6"/>
  <c r="L32" i="6"/>
  <c r="M32" i="6"/>
  <c r="L33" i="6"/>
  <c r="M33" i="6"/>
  <c r="L34" i="6"/>
  <c r="M34" i="6"/>
  <c r="L35" i="6"/>
  <c r="M35" i="6"/>
  <c r="L36" i="6"/>
  <c r="M36" i="6"/>
  <c r="L37" i="6"/>
  <c r="M37" i="6"/>
  <c r="L38" i="6"/>
  <c r="M38" i="6"/>
  <c r="L39" i="6"/>
  <c r="M39" i="6"/>
  <c r="L40" i="6"/>
  <c r="M40" i="6"/>
  <c r="L41" i="6"/>
  <c r="M41" i="6"/>
  <c r="L42" i="6"/>
  <c r="M42" i="6"/>
  <c r="L43" i="6"/>
  <c r="M43" i="6"/>
  <c r="L44" i="6"/>
  <c r="M44" i="6"/>
  <c r="L45" i="6"/>
  <c r="M45" i="6"/>
  <c r="L46" i="6"/>
  <c r="M46" i="6"/>
  <c r="L47" i="6"/>
  <c r="M47" i="6"/>
  <c r="L48" i="6"/>
  <c r="M48" i="6"/>
  <c r="L49" i="6"/>
  <c r="M49" i="6"/>
  <c r="L50" i="6"/>
  <c r="M50" i="6"/>
  <c r="L51" i="6"/>
  <c r="M51" i="6"/>
  <c r="L52" i="6"/>
  <c r="M52" i="6"/>
  <c r="L53" i="6"/>
  <c r="M53" i="6"/>
  <c r="L54" i="6"/>
  <c r="M54" i="6"/>
  <c r="L55" i="6"/>
  <c r="M55" i="6"/>
  <c r="L56" i="6"/>
  <c r="M56" i="6"/>
  <c r="L57" i="6"/>
  <c r="M57" i="6"/>
  <c r="L58" i="6"/>
  <c r="M58" i="6"/>
  <c r="L59" i="6"/>
  <c r="M59" i="6"/>
  <c r="L60" i="6"/>
  <c r="M60" i="6"/>
  <c r="L61" i="6"/>
  <c r="M61" i="6"/>
  <c r="L62" i="6"/>
  <c r="M62" i="6"/>
  <c r="L63" i="6"/>
  <c r="M63" i="6"/>
  <c r="L64" i="6"/>
  <c r="M64" i="6"/>
  <c r="L65" i="6"/>
  <c r="M65" i="6"/>
  <c r="L66" i="6"/>
  <c r="M66" i="6"/>
  <c r="L67" i="6"/>
  <c r="M67" i="6"/>
  <c r="L68" i="6"/>
  <c r="M68" i="6"/>
  <c r="L69" i="6"/>
  <c r="M69" i="6"/>
  <c r="L70" i="6"/>
  <c r="M70" i="6"/>
  <c r="L71" i="6"/>
  <c r="M71" i="6"/>
  <c r="L72" i="6"/>
  <c r="M72" i="6"/>
  <c r="L73" i="6"/>
  <c r="M73" i="6"/>
  <c r="L74" i="6"/>
  <c r="M74" i="6"/>
  <c r="L75" i="6"/>
  <c r="M75" i="6"/>
  <c r="L76" i="6"/>
  <c r="M76" i="6"/>
  <c r="L77" i="6"/>
  <c r="M77" i="6"/>
  <c r="L78" i="6"/>
  <c r="M78" i="6"/>
  <c r="L79" i="6"/>
  <c r="M79" i="6"/>
  <c r="L80" i="6"/>
  <c r="M80" i="6"/>
  <c r="L81" i="6"/>
  <c r="M81" i="6"/>
  <c r="L82" i="6"/>
  <c r="M82" i="6"/>
  <c r="L83" i="6"/>
  <c r="M83" i="6"/>
  <c r="L84" i="6"/>
  <c r="M84" i="6"/>
  <c r="L85" i="6"/>
  <c r="M85" i="6"/>
  <c r="L86" i="6"/>
  <c r="M86" i="6"/>
  <c r="L87" i="6"/>
  <c r="M87" i="6"/>
  <c r="L88" i="6"/>
  <c r="M88" i="6"/>
  <c r="L89" i="6"/>
  <c r="M89" i="6"/>
  <c r="L90" i="6"/>
  <c r="M90" i="6"/>
  <c r="L91" i="6"/>
  <c r="M91" i="6"/>
  <c r="L92" i="6"/>
  <c r="M92" i="6"/>
  <c r="L93" i="6"/>
  <c r="M93" i="6"/>
  <c r="L94" i="6"/>
  <c r="M94" i="6"/>
  <c r="L95" i="6"/>
  <c r="M95" i="6"/>
  <c r="L96" i="6"/>
  <c r="M96" i="6"/>
  <c r="L97" i="6"/>
  <c r="M97" i="6"/>
  <c r="L98" i="6"/>
  <c r="M98" i="6"/>
  <c r="L99" i="6"/>
  <c r="M99" i="6"/>
  <c r="L100" i="6"/>
  <c r="M100" i="6"/>
  <c r="L101" i="6"/>
  <c r="M101" i="6"/>
  <c r="L102" i="6"/>
  <c r="M102" i="6"/>
  <c r="L103" i="6"/>
  <c r="M103" i="6"/>
  <c r="M4" i="6"/>
  <c r="L4" i="6"/>
  <c r="AG5" i="35"/>
  <c r="AH5" i="35"/>
  <c r="AG4" i="35"/>
  <c r="AH4" i="35"/>
  <c r="AG43" i="35"/>
  <c r="AG39" i="35"/>
  <c r="AH39" i="35"/>
  <c r="AG35" i="35"/>
  <c r="AH35" i="35"/>
  <c r="AG31" i="35"/>
  <c r="AH31" i="35"/>
  <c r="AG27" i="35"/>
  <c r="AH27" i="35"/>
  <c r="AG23" i="35"/>
  <c r="AH23" i="35"/>
  <c r="AG19" i="35"/>
  <c r="AH19" i="35"/>
  <c r="AG15" i="35"/>
  <c r="AH15" i="35"/>
  <c r="AG11" i="35"/>
  <c r="AH11" i="35"/>
  <c r="AG7" i="35"/>
  <c r="AH7" i="35"/>
  <c r="AG42" i="35"/>
  <c r="AH42" i="35"/>
  <c r="AG38" i="35"/>
  <c r="AH38" i="35"/>
  <c r="AG34" i="35"/>
  <c r="AH34" i="35"/>
  <c r="AG30" i="35"/>
  <c r="AH30" i="35"/>
  <c r="AG26" i="35"/>
  <c r="AH26" i="35"/>
  <c r="AG22" i="35"/>
  <c r="AH22" i="35"/>
  <c r="AG18" i="35"/>
  <c r="AH18" i="35"/>
  <c r="AG10" i="35"/>
  <c r="AH10" i="35"/>
  <c r="AG41" i="35"/>
  <c r="AH41" i="35"/>
  <c r="AG37" i="35"/>
  <c r="AH37" i="35"/>
  <c r="AG33" i="35"/>
  <c r="AH33" i="35"/>
  <c r="AG29" i="35"/>
  <c r="AH29" i="35"/>
  <c r="AG25" i="35"/>
  <c r="AH25" i="35"/>
  <c r="AG21" i="35"/>
  <c r="AH21" i="35"/>
  <c r="AG17" i="35"/>
  <c r="AH17" i="35"/>
  <c r="AG13" i="35"/>
  <c r="AH13" i="35"/>
  <c r="AG9" i="35"/>
  <c r="AH9" i="35"/>
  <c r="AG40" i="35"/>
  <c r="AH40" i="35"/>
  <c r="AG36" i="35"/>
  <c r="AH36" i="35"/>
  <c r="AG32" i="35"/>
  <c r="AH32" i="35"/>
  <c r="AG28" i="35"/>
  <c r="AH28" i="35"/>
  <c r="AG24" i="35"/>
  <c r="AH24" i="35"/>
  <c r="AG20" i="35"/>
  <c r="AH20" i="35"/>
  <c r="AG16" i="35"/>
  <c r="AH16" i="35"/>
  <c r="AG12" i="35"/>
  <c r="AH12" i="35"/>
  <c r="AG8" i="35"/>
  <c r="AH8" i="35"/>
  <c r="AG14" i="35"/>
  <c r="AH14" i="35"/>
  <c r="AG6" i="35"/>
  <c r="AH6" i="35"/>
  <c r="AG4" i="6"/>
  <c r="AG5" i="6"/>
  <c r="AG6" i="6"/>
  <c r="AG7" i="6"/>
  <c r="AG8" i="6"/>
  <c r="AG9" i="6"/>
  <c r="AG10" i="6"/>
  <c r="AG11" i="6"/>
  <c r="AG12" i="6"/>
  <c r="AG13" i="6"/>
  <c r="AG14" i="6"/>
  <c r="AG15" i="6"/>
  <c r="AG16" i="6"/>
  <c r="AG17" i="6"/>
  <c r="AG18" i="6"/>
  <c r="AG19" i="6"/>
  <c r="AG20" i="6"/>
  <c r="AG21" i="6"/>
  <c r="AG22" i="6"/>
  <c r="AG23" i="6"/>
  <c r="AG24" i="6"/>
  <c r="AG25" i="6"/>
  <c r="AG26" i="6"/>
  <c r="AG27" i="6"/>
  <c r="AG28" i="6"/>
  <c r="AG29" i="6"/>
  <c r="AG30" i="6"/>
  <c r="AG31" i="6"/>
  <c r="AG32" i="6"/>
  <c r="AG33" i="6"/>
  <c r="AG34" i="6"/>
  <c r="AG35" i="6"/>
  <c r="AG36" i="6"/>
  <c r="AG37" i="6"/>
  <c r="AG38" i="6"/>
  <c r="AG39" i="6"/>
  <c r="AG40" i="6"/>
  <c r="AG41" i="6"/>
  <c r="AG42" i="6"/>
  <c r="AG43" i="6"/>
  <c r="AG44" i="6"/>
  <c r="AG45" i="6"/>
  <c r="AG46" i="6"/>
  <c r="AG47" i="6"/>
  <c r="AG48" i="6"/>
  <c r="AG49" i="6"/>
  <c r="AG50" i="6"/>
  <c r="AG51" i="6"/>
  <c r="AG52" i="6"/>
  <c r="AG53" i="6"/>
  <c r="AG54" i="6"/>
  <c r="AG55" i="6"/>
  <c r="AG56" i="6"/>
  <c r="AG57" i="6"/>
  <c r="AG58" i="6"/>
  <c r="AG59" i="6"/>
  <c r="AG60" i="6"/>
  <c r="AG61" i="6"/>
  <c r="AG62" i="6"/>
  <c r="AG63" i="6"/>
  <c r="AG64" i="6"/>
  <c r="AG65" i="6"/>
  <c r="AG66" i="6"/>
  <c r="AG67" i="6"/>
  <c r="AG68" i="6"/>
  <c r="AG69" i="6"/>
  <c r="AG70" i="6"/>
  <c r="AG71" i="6"/>
  <c r="AG72" i="6"/>
  <c r="AG73" i="6"/>
  <c r="AG74" i="6"/>
  <c r="AG75" i="6"/>
  <c r="AG76" i="6"/>
  <c r="AG77" i="6"/>
  <c r="AG78" i="6"/>
  <c r="AG79" i="6"/>
  <c r="AG80" i="6"/>
  <c r="AG81" i="6"/>
  <c r="AG82" i="6"/>
  <c r="AG83" i="6"/>
  <c r="AG84" i="6"/>
  <c r="AG85" i="6"/>
  <c r="AG86" i="6"/>
  <c r="AG87" i="6"/>
  <c r="AG88" i="6"/>
  <c r="AG89" i="6"/>
  <c r="AG90" i="6"/>
  <c r="AG91" i="6"/>
  <c r="AG92" i="6"/>
  <c r="AG93" i="6"/>
  <c r="AG94" i="6"/>
  <c r="AG95" i="6"/>
  <c r="AG96" i="6"/>
  <c r="AG97" i="6"/>
  <c r="AG98" i="6"/>
  <c r="AG99" i="6"/>
  <c r="AG100" i="6"/>
  <c r="AG101" i="6"/>
  <c r="AG102" i="6"/>
  <c r="AG103" i="6"/>
  <c r="AG104" i="6"/>
  <c r="M104" i="6"/>
  <c r="L104" i="6"/>
  <c r="L14" i="12"/>
  <c r="K14" i="12"/>
  <c r="J14" i="12"/>
  <c r="I14" i="12"/>
  <c r="H14" i="12"/>
  <c r="G14" i="12"/>
  <c r="F14" i="12"/>
  <c r="E14" i="12"/>
  <c r="D14" i="12"/>
  <c r="C14" i="12"/>
  <c r="B12" i="16"/>
  <c r="B11" i="16"/>
  <c r="B10" i="16"/>
  <c r="B9" i="16"/>
  <c r="B8" i="16"/>
  <c r="B7" i="16"/>
  <c r="B6" i="16"/>
  <c r="B5" i="16"/>
  <c r="B4" i="16"/>
  <c r="B3" i="16"/>
  <c r="C18" i="12"/>
  <c r="AH43" i="35"/>
  <c r="AG44" i="35"/>
  <c r="AJ45" i="35"/>
  <c r="AJ46" i="35"/>
  <c r="AH44" i="35"/>
  <c r="AA31" i="13"/>
  <c r="U31" i="13"/>
  <c r="X31" i="13"/>
  <c r="R31" i="13"/>
  <c r="AD31" i="13"/>
  <c r="C31" i="13"/>
  <c r="C21" i="12"/>
  <c r="C20" i="12"/>
  <c r="I31" i="13"/>
  <c r="O31" i="13"/>
  <c r="F31" i="13"/>
  <c r="C19" i="12"/>
  <c r="L31" i="13"/>
  <c r="H4" i="16"/>
  <c r="AI45" i="35"/>
  <c r="C21" i="13"/>
  <c r="C23" i="13"/>
  <c r="C22" i="13"/>
  <c r="H5" i="16"/>
  <c r="C5" i="16"/>
  <c r="C24" i="13"/>
  <c r="G5" i="16"/>
  <c r="F5" i="16"/>
  <c r="D5" i="16"/>
  <c r="E5" i="16"/>
  <c r="I5" i="16"/>
  <c r="C3" i="16"/>
  <c r="G3" i="16"/>
  <c r="H3" i="16"/>
  <c r="E8" i="16"/>
  <c r="H11" i="16"/>
  <c r="G10" i="16"/>
  <c r="E12" i="16"/>
  <c r="D9" i="16"/>
  <c r="C8" i="16"/>
  <c r="D12" i="16"/>
  <c r="H8" i="16"/>
  <c r="H6" i="16"/>
  <c r="D6" i="16"/>
  <c r="D8" i="16"/>
  <c r="G6" i="16"/>
  <c r="I8" i="16"/>
  <c r="G12" i="16"/>
  <c r="F7" i="16"/>
  <c r="F6" i="16"/>
  <c r="C6" i="16"/>
  <c r="F8" i="16"/>
  <c r="D10" i="16"/>
  <c r="E6" i="16"/>
  <c r="D11" i="16"/>
  <c r="D7" i="16"/>
  <c r="I7" i="16"/>
  <c r="F12" i="16"/>
  <c r="C12" i="16"/>
  <c r="H12" i="16"/>
  <c r="I11" i="16"/>
  <c r="H9" i="16"/>
  <c r="I10" i="16"/>
  <c r="G9" i="16"/>
  <c r="I6" i="16"/>
  <c r="H7" i="16"/>
  <c r="C10" i="16"/>
  <c r="G11" i="16"/>
  <c r="G7" i="16"/>
  <c r="E11" i="16"/>
  <c r="F11" i="16"/>
  <c r="E7" i="16"/>
  <c r="C9" i="16"/>
  <c r="E10" i="16"/>
  <c r="C7" i="16"/>
  <c r="C11" i="16"/>
  <c r="I9" i="16"/>
  <c r="H10" i="16"/>
  <c r="F10" i="16"/>
  <c r="E9" i="16"/>
  <c r="G8" i="16"/>
  <c r="I12" i="16"/>
  <c r="F9" i="16"/>
  <c r="E3" i="16"/>
  <c r="D3" i="16"/>
  <c r="F3" i="16"/>
  <c r="I3" i="16"/>
  <c r="D4" i="16"/>
  <c r="C4" i="16"/>
  <c r="F4" i="16"/>
  <c r="I4" i="16"/>
  <c r="G4" i="16"/>
  <c r="E4" i="16"/>
  <c r="AL45" i="35"/>
  <c r="AL46" i="35"/>
  <c r="AI46" i="35"/>
  <c r="AK45" i="35"/>
  <c r="AK46" i="35"/>
  <c r="C20" i="13"/>
  <c r="J5" i="16"/>
  <c r="J3" i="16"/>
  <c r="J7" i="16"/>
  <c r="J10" i="16"/>
  <c r="J8" i="16"/>
  <c r="J6" i="16"/>
  <c r="J11" i="16"/>
  <c r="J9" i="16"/>
  <c r="J12" i="16"/>
  <c r="J4" i="16"/>
</calcChain>
</file>

<file path=xl/sharedStrings.xml><?xml version="1.0" encoding="utf-8"?>
<sst xmlns="http://schemas.openxmlformats.org/spreadsheetml/2006/main" count="1256" uniqueCount="703">
  <si>
    <t>Type of ES</t>
  </si>
  <si>
    <t>Mean ES</t>
  </si>
  <si>
    <t>Model</t>
  </si>
  <si>
    <t>Subgroup</t>
  </si>
  <si>
    <t>Direction</t>
  </si>
  <si>
    <t>Yes</t>
  </si>
  <si>
    <t>No</t>
  </si>
  <si>
    <t>Program Category</t>
  </si>
  <si>
    <t>1. Intervention</t>
  </si>
  <si>
    <t>2. Aggregation</t>
  </si>
  <si>
    <t>3. Primary Aim</t>
  </si>
  <si>
    <t>4. Literature Search</t>
  </si>
  <si>
    <t>5. Primary Outcomes</t>
  </si>
  <si>
    <t>6. Control Groups</t>
  </si>
  <si>
    <t>7. Reporting of Results</t>
  </si>
  <si>
    <t>8. Combining Relationships</t>
  </si>
  <si>
    <t>9. Publication Date</t>
  </si>
  <si>
    <t>Overall Eligibility</t>
  </si>
  <si>
    <t>Quality</t>
  </si>
  <si>
    <t>A. Eligibility Criteria</t>
  </si>
  <si>
    <t>B. Comprehensive Literature Search</t>
  </si>
  <si>
    <t>C. Grey Literature Coverage</t>
  </si>
  <si>
    <t>D. Coder Reliability</t>
  </si>
  <si>
    <t>E. Methodological Quality</t>
  </si>
  <si>
    <t>F. Outlier Analysis</t>
  </si>
  <si>
    <t>G. Handling Dependent Effect Sizes</t>
  </si>
  <si>
    <t>H. Effect Size Reporting</t>
  </si>
  <si>
    <t>I. Weighting of Results</t>
  </si>
  <si>
    <t>J. Analysis Model</t>
  </si>
  <si>
    <t>K. Heterogeneity Attentiveness</t>
  </si>
  <si>
    <t>L. Publication Bias</t>
  </si>
  <si>
    <t>High</t>
  </si>
  <si>
    <t>Medium</t>
  </si>
  <si>
    <t>Low</t>
  </si>
  <si>
    <t>Summative Score</t>
  </si>
  <si>
    <t>Meta-Analysis</t>
  </si>
  <si>
    <t>Validity</t>
  </si>
  <si>
    <t>Significance</t>
  </si>
  <si>
    <t>Eligibility</t>
  </si>
  <si>
    <t>Overall Quality</t>
  </si>
  <si>
    <t>Summary</t>
  </si>
  <si>
    <t>Eligible</t>
  </si>
  <si>
    <t>Not Eligible</t>
  </si>
  <si>
    <t xml:space="preserve">Item E </t>
  </si>
  <si>
    <t>Items G -K</t>
  </si>
  <si>
    <t>Items A - C</t>
  </si>
  <si>
    <t>Items D, F, L</t>
  </si>
  <si>
    <t>Total Summary Score</t>
  </si>
  <si>
    <t>Incomplete</t>
  </si>
  <si>
    <t>Unit</t>
  </si>
  <si>
    <t>K</t>
  </si>
  <si>
    <t>Internal Validity</t>
  </si>
  <si>
    <t>Satistical Conclusion Validity</t>
  </si>
  <si>
    <t>md</t>
  </si>
  <si>
    <t>d</t>
  </si>
  <si>
    <t>phi</t>
  </si>
  <si>
    <t>LOR</t>
  </si>
  <si>
    <t>OR</t>
  </si>
  <si>
    <t>LRR</t>
  </si>
  <si>
    <t>RR</t>
  </si>
  <si>
    <t>FE</t>
  </si>
  <si>
    <t>RE</t>
  </si>
  <si>
    <t>Cannot Tell</t>
  </si>
  <si>
    <t>TX</t>
  </si>
  <si>
    <t>CT</t>
  </si>
  <si>
    <t>Equal</t>
  </si>
  <si>
    <t>Statistical Conclusion Validity</t>
  </si>
  <si>
    <t>Value</t>
  </si>
  <si>
    <t>Summative</t>
  </si>
  <si>
    <t>Ovarall Validity</t>
  </si>
  <si>
    <t>LOW</t>
  </si>
  <si>
    <t>MEDIUM</t>
  </si>
  <si>
    <t>HIGH</t>
  </si>
  <si>
    <t>SUM 4 - 6</t>
  </si>
  <si>
    <t>Class</t>
  </si>
  <si>
    <t>4 or 5</t>
  </si>
  <si>
    <t>2 or 3</t>
  </si>
  <si>
    <t>4, 5, or 6</t>
  </si>
  <si>
    <t>Part I. Definitions.</t>
  </si>
  <si>
    <r>
      <t>Programs</t>
    </r>
    <r>
      <rPr>
        <sz val="12"/>
        <color theme="1"/>
        <rFont val="Georgia"/>
        <family val="1"/>
      </rPr>
      <t xml:space="preserve">. One category of interventions with crime reduction or prevention potential encompasses </t>
    </r>
    <r>
      <rPr>
        <i/>
        <sz val="12"/>
        <color theme="1"/>
        <rFont val="Georgia"/>
        <family val="1"/>
      </rPr>
      <t>programs</t>
    </r>
    <r>
      <rPr>
        <sz val="12"/>
        <color theme="1"/>
        <rFont val="Georgia"/>
        <family val="1"/>
      </rPr>
      <t xml:space="preserve">. For purposes of classifying the programs represented in meta-analyses that may be appropriate for inclusion in CrimeSolutions.gov, we distinguish </t>
    </r>
    <r>
      <rPr>
        <i/>
        <sz val="12"/>
        <color theme="1"/>
        <rFont val="Georgia"/>
        <family val="1"/>
      </rPr>
      <t>program protocols</t>
    </r>
    <r>
      <rPr>
        <sz val="12"/>
        <color theme="1"/>
        <rFont val="Georgia"/>
        <family val="1"/>
      </rPr>
      <t xml:space="preserve">, </t>
    </r>
    <r>
      <rPr>
        <i/>
        <sz val="12"/>
        <color theme="1"/>
        <rFont val="Georgia"/>
        <family val="1"/>
      </rPr>
      <t>program types</t>
    </r>
    <r>
      <rPr>
        <sz val="12"/>
        <color theme="1"/>
        <rFont val="Georgia"/>
        <family val="1"/>
      </rPr>
      <t xml:space="preserve">, and </t>
    </r>
    <r>
      <rPr>
        <i/>
        <sz val="12"/>
        <color theme="1"/>
        <rFont val="Georgia"/>
        <family val="1"/>
      </rPr>
      <t>program infrastructures.</t>
    </r>
  </si>
  <si>
    <r>
      <t xml:space="preserve">A </t>
    </r>
    <r>
      <rPr>
        <b/>
        <i/>
        <sz val="12"/>
        <color theme="1"/>
        <rFont val="Georgia"/>
        <family val="1"/>
      </rPr>
      <t>program protocol</t>
    </r>
    <r>
      <rPr>
        <sz val="12"/>
        <color theme="1"/>
        <rFont val="Georgia"/>
        <family val="1"/>
      </rPr>
      <t xml:space="preserve">, or simply a </t>
    </r>
    <r>
      <rPr>
        <i/>
        <sz val="12"/>
        <color theme="1"/>
        <rFont val="Georgia"/>
        <family val="1"/>
      </rPr>
      <t>program</t>
    </r>
    <r>
      <rPr>
        <sz val="12"/>
        <color theme="1"/>
        <rFont val="Georgia"/>
        <family val="1"/>
      </rPr>
      <t>, in this context refers to a specific intervention analogous to a defined “treatment” that is applied to clients by a professional or paraprofessional practitioner. It consists of an organized set of interactions between a distinct service provider or team of providers and a distinct set of individuals designated as the recipients of the program services. To be identified as a program, an intervention should have the following characteristics:</t>
    </r>
  </si>
  <si>
    <r>
      <t>·</t>
    </r>
    <r>
      <rPr>
        <sz val="7"/>
        <color theme="1"/>
        <rFont val="Times New Roman"/>
        <family val="1"/>
      </rPr>
      <t xml:space="preserve">         </t>
    </r>
    <r>
      <rPr>
        <sz val="12"/>
        <color theme="1"/>
        <rFont val="Georgia"/>
        <family val="1"/>
      </rPr>
      <t>The interactions follow a protocol, i.e., a guide that describes how the program is supposed to be delivered. That protocol may be very structured, e.g., a treatment manual, or it may be in the form of explicit or implicit guidelines that describe what a given provider is supposed to do when administering that particular program to a given set of recipients, whether written or simply understood by the respective practitioners. It is the protocol that defines the program and distinguishes one program from another. The program protocol may be identified by a specific brand name, e.g., Multisystemic Therapy (MST), or by the associated procedures used by a provider in a particular local application, e.g., the group counseling regimen used by the ABC counseling agency in Tucson, Arizona.</t>
    </r>
  </si>
  <si>
    <r>
      <t>·</t>
    </r>
    <r>
      <rPr>
        <sz val="7"/>
        <color theme="1"/>
        <rFont val="Times New Roman"/>
        <family val="1"/>
      </rPr>
      <t xml:space="preserve">         </t>
    </r>
    <r>
      <rPr>
        <sz val="12"/>
        <color theme="1"/>
        <rFont val="Georgia"/>
        <family val="1"/>
      </rPr>
      <t>The interactions are mainly between the provider(s) and the target individuals, generally in distinct sessions in which the provider(s) and the target individual(s) meet to engage in the activities prescribed by the program protocol.</t>
    </r>
  </si>
  <si>
    <r>
      <t>·</t>
    </r>
    <r>
      <rPr>
        <sz val="7"/>
        <color theme="1"/>
        <rFont val="Times New Roman"/>
        <family val="1"/>
      </rPr>
      <t xml:space="preserve">         </t>
    </r>
    <r>
      <rPr>
        <sz val="12"/>
        <color theme="1"/>
        <rFont val="Georgia"/>
        <family val="1"/>
      </rPr>
      <t>The program is relatively self-contained and complete. That is, it is delivered as a package that is not primarily a component of a broader intervention and does not necessarily require other components or services to be complete.</t>
    </r>
  </si>
  <si>
    <r>
      <t>·</t>
    </r>
    <r>
      <rPr>
        <sz val="7"/>
        <color theme="1"/>
        <rFont val="Times New Roman"/>
        <family val="1"/>
      </rPr>
      <t xml:space="preserve">         </t>
    </r>
    <r>
      <rPr>
        <sz val="12"/>
        <color theme="1"/>
        <rFont val="Georgia"/>
        <family val="1"/>
      </rPr>
      <t>There is an identifiable start date at which each individual enters the program and an identifiable end date when that individual has completed the program.</t>
    </r>
  </si>
  <si>
    <r>
      <t>·</t>
    </r>
    <r>
      <rPr>
        <sz val="7"/>
        <color theme="1"/>
        <rFont val="Times New Roman"/>
        <family val="1"/>
      </rPr>
      <t xml:space="preserve">         </t>
    </r>
    <r>
      <rPr>
        <sz val="12"/>
        <color theme="1"/>
        <rFont val="Georgia"/>
        <family val="1"/>
      </rPr>
      <t>The objective of the program is to address and bring about change in the behavior, attitudes, status, etc. of the recipients; all or the great majority of the program activities and interactions are directed toward that objective.</t>
    </r>
  </si>
  <si>
    <r>
      <t>·</t>
    </r>
    <r>
      <rPr>
        <sz val="7"/>
        <color theme="1"/>
        <rFont val="Times New Roman"/>
        <family val="1"/>
      </rPr>
      <t xml:space="preserve">         </t>
    </r>
    <r>
      <rPr>
        <sz val="12"/>
        <color theme="1"/>
        <rFont val="Georgia"/>
        <family val="1"/>
      </rPr>
      <t>The program can be generally characterized by the PICO framework often used to describe medical interventions: It involves a distinct set of participants (P), a defined intervention (I, the protocol), a target condition being addressed (C, the problem behavior etc. the intervention aims to change), and a desired outcome (O, e.g., reduced recidivism).</t>
    </r>
  </si>
  <si>
    <t>Meta-analyses of the effects of program protocols may be available for those protocols that have been studied in multiple applications. These will typically be identified by the brand name associated with the program protocol. Examples of program protocols for which meta-analyses have been done include Reasoning and Rehabilitation, Methadone Maintenance Therapy, and Multisystemic Therapy. In short, what we have in this category are meta-analyses of specific named interventions that come in the form of services delivered by designated providers to members of an identifiable client population.</t>
  </si>
  <si>
    <r>
      <t xml:space="preserve">A </t>
    </r>
    <r>
      <rPr>
        <b/>
        <i/>
        <sz val="12"/>
        <color theme="1"/>
        <rFont val="Georgia"/>
        <family val="1"/>
      </rPr>
      <t>program type</t>
    </r>
    <r>
      <rPr>
        <sz val="12"/>
        <color theme="1"/>
        <rFont val="Georgia"/>
        <family val="1"/>
      </rPr>
      <t xml:space="preserve"> is a generic category that encompasses programs that share similar characteristics with regard to the matters they address and/or how they do it. The generic labels given to program types typically reflect distinctions between different kinds of services or the nature of the clients served. The kinds of service are typically of a sort widely recognized by providers and practitioners, e.g., family therapy, job training, cognitive-behavioral therapy, re-entry programs. Similarly, program types distinguished by the nature of the clients typically serve specialized groups with distinctive issues, such as sex or drug offenders. Program types are identified by the following characteristics:</t>
    </r>
  </si>
  <si>
    <r>
      <t>·</t>
    </r>
    <r>
      <rPr>
        <sz val="7"/>
        <color theme="1"/>
        <rFont val="Times New Roman"/>
        <family val="1"/>
      </rPr>
      <t xml:space="preserve">         </t>
    </r>
    <r>
      <rPr>
        <sz val="12"/>
        <color theme="1"/>
        <rFont val="Georgia"/>
        <family val="1"/>
      </rPr>
      <t>All the interventions included within a program type meet the definition of a program protocol provided above. That is, they involve designated providers delivering services to members of an identifiable client population that follow a protocol for what those services are and how they are to be delivered.</t>
    </r>
  </si>
  <si>
    <t>Meta-analyses frequently focus on a program type, including studies of any variant of that program type reporting the overall effects on different outcomes and, perhaps, examining how effects differ for different variants. Examples of program types for which meta-analyses have been done include: employment programs for ex-offenders, cognitive behavioral therapy for sex offenders, family interventions for delinquents, victim-offender mediation, school-based bullying programs, crisis intervention, parent training to prevent child abuse.</t>
  </si>
  <si>
    <r>
      <t>Program infrastructures</t>
    </r>
    <r>
      <rPr>
        <sz val="12"/>
        <color theme="1"/>
        <rFont val="Georgia"/>
        <family val="1"/>
      </rPr>
      <t xml:space="preserve"> are organizational arrangements or settings within which programs are delivered. They are associated with one or more program protocols that may be provided to the respective recipients, but they are not themselves programs. Program infrastructures are identified by the following characteristics:</t>
    </r>
  </si>
  <si>
    <r>
      <t>·</t>
    </r>
    <r>
      <rPr>
        <sz val="7"/>
        <color theme="1"/>
        <rFont val="Times New Roman"/>
        <family val="1"/>
      </rPr>
      <t xml:space="preserve">         </t>
    </r>
    <r>
      <rPr>
        <sz val="12"/>
        <color theme="1"/>
        <rFont val="Georgia"/>
        <family val="1"/>
      </rPr>
      <t>They represent the platform from which the programs are delivered, the organizational system or vehicle through which they are provided, or the setting in which recipients receive the programs, but not the programs themselves.</t>
    </r>
  </si>
  <si>
    <r>
      <t>·</t>
    </r>
    <r>
      <rPr>
        <sz val="7"/>
        <color theme="1"/>
        <rFont val="Times New Roman"/>
        <family val="1"/>
      </rPr>
      <t xml:space="preserve">         </t>
    </r>
    <r>
      <rPr>
        <sz val="12"/>
        <color theme="1"/>
        <rFont val="Georgia"/>
        <family val="1"/>
      </rPr>
      <t>They are not themselves generally expected to have therapeutic effects, though they may facilitate such effects. Their effectiveness, therefore, will generally depend upon the effectiveness of the programs they support and facilitate, which could vary greatly across similar infrastructures.</t>
    </r>
  </si>
  <si>
    <r>
      <t>·</t>
    </r>
    <r>
      <rPr>
        <sz val="7"/>
        <color theme="1"/>
        <rFont val="Times New Roman"/>
        <family val="1"/>
      </rPr>
      <t xml:space="preserve">         </t>
    </r>
    <r>
      <rPr>
        <sz val="12"/>
        <color theme="1"/>
        <rFont val="Georgia"/>
        <family val="1"/>
      </rPr>
      <t>In criminal and juvenile justice contexts, they are often organized settings within which individuals are formally supervised and authority is exercised, e.g., group homes for juvenile offenders, boot camps, day treatment centers, drug courts.</t>
    </r>
  </si>
  <si>
    <t>Examples of program infrastructures for which meta-analyses have been conducted include: boot camps, drug courts, and DWI court programs.</t>
  </si>
  <si>
    <r>
      <t>Practices.</t>
    </r>
    <r>
      <rPr>
        <sz val="12"/>
        <color theme="1"/>
        <rFont val="Georgia"/>
        <family val="1"/>
      </rPr>
      <t xml:space="preserve"> Various agents in the criminal and juvenile justice system, law enforcement, and related arenas often engage in </t>
    </r>
    <r>
      <rPr>
        <i/>
        <sz val="12"/>
        <color theme="1"/>
        <rFont val="Georgia"/>
        <family val="1"/>
      </rPr>
      <t>practices</t>
    </r>
    <r>
      <rPr>
        <sz val="12"/>
        <color theme="1"/>
        <rFont val="Georgia"/>
        <family val="1"/>
      </rPr>
      <t xml:space="preserve"> that are part of their efforts to reduce, prevent, or respond to crime. Practices are </t>
    </r>
    <r>
      <rPr>
        <u/>
        <sz val="12"/>
        <color theme="1"/>
        <rFont val="Georgia"/>
        <family val="1"/>
      </rPr>
      <t>procedures, policies, or arrangements</t>
    </r>
    <r>
      <rPr>
        <sz val="12"/>
        <color theme="1"/>
        <rFont val="Georgia"/>
        <family val="1"/>
      </rPr>
      <t xml:space="preserve"> for handling certain situations or persons, or accomplishing certain objectives. They may be very broad, such as problem-oriented policing, or relatively narrow, such as the use of risk assessment instruments to inform juvenile dispositions. Unlike programs, they are not generally based on a protocol that specifies how they are to be operationalized and they are not generally applied in a series of sessions to a specific identifiable clientele. For purposes of classifying the practices represented in meta-analyses that may be appropriate for inclusion in CrimeSolutions.gov, we distinguish two forms of practice, </t>
    </r>
    <r>
      <rPr>
        <i/>
        <sz val="12"/>
        <color theme="1"/>
        <rFont val="Georgia"/>
        <family val="1"/>
      </rPr>
      <t>policies or strategies</t>
    </r>
    <r>
      <rPr>
        <sz val="12"/>
        <color theme="1"/>
        <rFont val="Georgia"/>
        <family val="1"/>
      </rPr>
      <t xml:space="preserve"> and </t>
    </r>
    <r>
      <rPr>
        <i/>
        <sz val="12"/>
        <color theme="1"/>
        <rFont val="Georgia"/>
        <family val="1"/>
      </rPr>
      <t>procedures or techniques.</t>
    </r>
  </si>
  <si>
    <r>
      <t xml:space="preserve">Meta-analysis. </t>
    </r>
    <r>
      <rPr>
        <sz val="12"/>
        <color theme="1"/>
        <rFont val="Georgia"/>
        <family val="1"/>
      </rPr>
      <t xml:space="preserve">The term “meta-analysis” encompasses a range of techniques for quantitatively collecting data from a pre-selected set of original research studies and applying specialized statistical analyses that synthesize findings across studies. In contrast to primary studies that may use individuals, families, classrooms, or schools as the unit of analysis, the primary studies themselves are the unit of analysis in a meta-analysis. Because different primary studies often use different measures to represent the same underlying constructs, findings across studies are standardized in a meta-analysis to make results comparable. This is achieved by calculating </t>
    </r>
    <r>
      <rPr>
        <i/>
        <sz val="12"/>
        <color theme="1"/>
        <rFont val="Georgia"/>
        <family val="1"/>
      </rPr>
      <t xml:space="preserve">effect sizes </t>
    </r>
    <r>
      <rPr>
        <sz val="12"/>
        <color theme="1"/>
        <rFont val="Georgia"/>
        <family val="1"/>
      </rPr>
      <t>from the data reported in each primary study (more on this below). The designation of a systematic review as a meta-analysis usually means that effect sizes have been computed and integrated or aggregated statistically in some form, e.g., a mean effect size across studies.</t>
    </r>
  </si>
  <si>
    <r>
      <t xml:space="preserve">Systematic review. </t>
    </r>
    <r>
      <rPr>
        <sz val="12"/>
        <color theme="1"/>
        <rFont val="Georgia"/>
        <family val="1"/>
      </rPr>
      <t xml:space="preserve">Meta-analysis is closely related to, and often overlaps with, another form of research synthesis called a systematic review. A systematic review seeks to identify, collate, and systematically summarize all empirical evidence on a specific research topic, using explicit, systematic, transparent, replicable methods that are designed to minimize bias. This is in contrast to traditional narrative reviews, which often lack explicit eligibility criteria and transparency, and tend to summarize the results of included studies in a qualitative manner. Like systematic reviews, meta-analyses also seek to identify, collate, and summarize empirical evidence, but they use statistical methods to produce a quantitative summary of the results of a set of studies. While many systematic reviews use meta-analysis as the method of statistically aggregating the included studies’ findings, not all systematic reviews will include a meta-analysis (e.g., they may only provide effect sizes separately for each included study). Meta-analyses are not always based on systematic reviews, and may instead be based on un-systematic or non-exhaustive searches of the literature. Most meta-analyses, however, endeavor to be exhaustive in their search so that results may generalize to a broader population of studies. </t>
    </r>
  </si>
  <si>
    <r>
      <t xml:space="preserve">Study. </t>
    </r>
    <r>
      <rPr>
        <sz val="12"/>
        <color theme="1"/>
        <rFont val="Georgia"/>
        <family val="1"/>
      </rPr>
      <t>For purposes of clarity when talking about meta-analysis or systematic reviewing, the label “study” refers to data collected and analyzed on a specific respondent sample or integrated set of subsamples, as with treatment and control subsamples being compared in an intervention study. A study in this sense should be distinguished from a study report, which is a written summary describing one or more studies. Note that there may be multiple study reports on the same study and multiple studies could be described in the same study report.</t>
    </r>
  </si>
  <si>
    <r>
      <t xml:space="preserve">Effect size. </t>
    </r>
    <r>
      <rPr>
        <sz val="12"/>
        <color theme="1"/>
        <rFont val="Georgia"/>
        <family val="1"/>
      </rPr>
      <t>An effect size is a standardized, quantitative index representing the magnitude and direction of an empirical relationship. More specifically in this context, the effect size is a value that reflects the magnitude of the treatment effect. By representing the findings of each study included in a meta-analysis in the same form, the effect size permits a synthesis of those findings across studies. There are a wide variety of effect size indices that can be meta-analyzed and the effect size index chosen for a given meta-analysis will depend both on the goals of the meta-analysis as well as the types of statistical information commonly reported in the primary research literature of interest. The most common types of effect sizes in the criminal justice and delinquency literature are:</t>
    </r>
  </si>
  <si>
    <r>
      <t>·</t>
    </r>
    <r>
      <rPr>
        <sz val="7"/>
        <color theme="1"/>
        <rFont val="Times New Roman"/>
        <family val="1"/>
      </rPr>
      <t xml:space="preserve">         </t>
    </r>
    <r>
      <rPr>
        <i/>
        <sz val="12"/>
        <color theme="1"/>
        <rFont val="Georgia"/>
        <family val="1"/>
      </rPr>
      <t>Standardized mean difference effect size:</t>
    </r>
    <r>
      <rPr>
        <sz val="12"/>
        <color theme="1"/>
        <rFont val="Georgia"/>
        <family val="1"/>
      </rPr>
      <t xml:space="preserve"> This effect size statistic applies to research findings that contrast two groups (e.g., a treatment group and a control group) on the mean (average) scores on some outcome variable, divided by the pooled standard deviation (SD) of those scores. Though use of the pooled SD on the outcome variable is the most common form of this statistic, some meta-analyses might use the pretest standard deviations of the groups or the standard deviation of the control group. In the literature, the standardized mean difference effect size may be referred to as </t>
    </r>
    <r>
      <rPr>
        <b/>
        <sz val="12"/>
        <color theme="1"/>
        <rFont val="Georgia"/>
        <family val="1"/>
      </rPr>
      <t>SMD</t>
    </r>
    <r>
      <rPr>
        <sz val="12"/>
        <color theme="1"/>
        <rFont val="Georgia"/>
        <family val="1"/>
      </rPr>
      <t xml:space="preserve">, </t>
    </r>
    <r>
      <rPr>
        <b/>
        <sz val="12"/>
        <color theme="1"/>
        <rFont val="Georgia"/>
        <family val="1"/>
      </rPr>
      <t>Cohen’s d</t>
    </r>
    <r>
      <rPr>
        <sz val="12"/>
        <color theme="1"/>
        <rFont val="Georgia"/>
        <family val="1"/>
      </rPr>
      <t xml:space="preserve"> (or simply d), </t>
    </r>
    <r>
      <rPr>
        <b/>
        <sz val="12"/>
        <color theme="1"/>
        <rFont val="Georgia"/>
        <family val="1"/>
      </rPr>
      <t>Hedges’ g</t>
    </r>
    <r>
      <rPr>
        <sz val="12"/>
        <color theme="1"/>
        <rFont val="Georgia"/>
        <family val="1"/>
      </rPr>
      <t xml:space="preserve"> (or simply g), or </t>
    </r>
    <r>
      <rPr>
        <b/>
        <sz val="12"/>
        <color theme="1"/>
        <rFont val="Georgia"/>
        <family val="1"/>
      </rPr>
      <t>Glass’s d</t>
    </r>
    <r>
      <rPr>
        <sz val="12"/>
        <color theme="1"/>
        <rFont val="Georgia"/>
        <family val="1"/>
      </rPr>
      <t>. It is generally used when the outcome variables in the primary studies are measured on a continuous scale (e.g., average days before recidivating, average number of criminal acts in a year, etc.).</t>
    </r>
  </si>
  <si>
    <r>
      <t>·</t>
    </r>
    <r>
      <rPr>
        <sz val="7"/>
        <color theme="1"/>
        <rFont val="Times New Roman"/>
        <family val="1"/>
      </rPr>
      <t xml:space="preserve">         </t>
    </r>
    <r>
      <rPr>
        <i/>
        <sz val="12"/>
        <color theme="1"/>
        <rFont val="Georgia"/>
        <family val="1"/>
      </rPr>
      <t>Odds ratios and risk ratios:</t>
    </r>
    <r>
      <rPr>
        <sz val="12"/>
        <color theme="1"/>
        <rFont val="Georgia"/>
        <family val="1"/>
      </rPr>
      <t xml:space="preserve"> These effect size statistics apply to research findings that contrast two groups (e.g., a treatment group and a control group) on the frequency with which a particular behavior or event occurs. The odds ratio (typically represented as </t>
    </r>
    <r>
      <rPr>
        <b/>
        <sz val="12"/>
        <color theme="1"/>
        <rFont val="Georgia"/>
        <family val="1"/>
      </rPr>
      <t>OR</t>
    </r>
    <r>
      <rPr>
        <sz val="12"/>
        <color theme="1"/>
        <rFont val="Georgia"/>
        <family val="1"/>
      </rPr>
      <t xml:space="preserve"> or </t>
    </r>
    <r>
      <rPr>
        <b/>
        <sz val="12"/>
        <color theme="1"/>
        <rFont val="Georgia"/>
        <family val="1"/>
      </rPr>
      <t>LOR</t>
    </r>
    <r>
      <rPr>
        <sz val="12"/>
        <color theme="1"/>
        <rFont val="Georgia"/>
        <family val="1"/>
      </rPr>
      <t xml:space="preserve"> for logged odds ratio) compares two groups on the relative odds of an event (e.g., arrested or not, recidivated or not). The risk ratio (typically represented as </t>
    </r>
    <r>
      <rPr>
        <b/>
        <sz val="12"/>
        <color theme="1"/>
        <rFont val="Georgia"/>
        <family val="1"/>
      </rPr>
      <t xml:space="preserve">RR </t>
    </r>
    <r>
      <rPr>
        <sz val="12"/>
        <color theme="1"/>
        <rFont val="Georgia"/>
        <family val="1"/>
      </rPr>
      <t>or</t>
    </r>
    <r>
      <rPr>
        <b/>
        <sz val="12"/>
        <color theme="1"/>
        <rFont val="Georgia"/>
        <family val="1"/>
      </rPr>
      <t xml:space="preserve"> LRR</t>
    </r>
    <r>
      <rPr>
        <sz val="12"/>
        <color theme="1"/>
        <rFont val="Georgia"/>
        <family val="1"/>
      </rPr>
      <t xml:space="preserve"> for logged risk ratio) compares two groups on the risk of an event. Both the odds ratio and risk ratio are commonly used when outcomes are reported on a binary scale; that is, the outcome for each individual in the study is pass/fail, yes/no, arrest/non-arrest, dead/alive, event/non-event, etc.</t>
    </r>
  </si>
  <si>
    <t>Crime Solutions Project</t>
  </si>
  <si>
    <t>Introduction</t>
  </si>
  <si>
    <t>Step 2. Identifying an Eligible Meta-analysis</t>
  </si>
  <si>
    <t>What qualifies as an eligible meta-analysis?</t>
  </si>
  <si>
    <t>(detailed instructions to supplement checklist above)</t>
  </si>
  <si>
    <r>
      <t>·</t>
    </r>
    <r>
      <rPr>
        <sz val="7"/>
        <color theme="1"/>
        <rFont val="Times New Roman"/>
        <family val="1"/>
      </rPr>
      <t xml:space="preserve">         </t>
    </r>
    <r>
      <rPr>
        <sz val="12"/>
        <color theme="1"/>
        <rFont val="Georgia"/>
        <family val="1"/>
      </rPr>
      <t xml:space="preserve">The interventions that comprise the program type are substantially similar with regard to the nature of the services provided. The services may be similar because of a shared modality or approach (e.g., individual counseling, treatment foster care), or because of shared objectives (e.g., school-based education programs). </t>
    </r>
  </si>
  <si>
    <t xml:space="preserve">Note: Some meta-analyses have a very broad scope, e.g., all rehabilitation programs for offenders. Overall findings at that level of breadth may support philosophical perspectives on approaches to crime, but have few direct practical implications. Most such meta-analyses, however, also report findings for subsets of studies on different program protocols, types or infrastructures. Those breakouts can generally be included in one of the above categories. </t>
  </si>
  <si>
    <r>
      <t>Policies or strategies</t>
    </r>
    <r>
      <rPr>
        <sz val="12"/>
        <color theme="1"/>
        <rFont val="Georgia"/>
        <family val="1"/>
      </rPr>
      <t xml:space="preserve"> are broad approaches to a situation or problem that are guided by a set of general principles but often flexibly operationalized. Their application may vary across different instances but will reflect some common themes or patterns. They may be directed at a broad class of persons, but those persons are not necessarily individually identifiable as targets for the intervention, or they may be directed at certain situations or locations. Examples of policies or strategies for which meta-analyses have been done to synthesize research on their effects on crime include closed circuit television surveillance, community-oriented policing, hot spots policing, juvenile curfew policies, and improved street lighting, </t>
    </r>
  </si>
  <si>
    <r>
      <t>Procedures or techniques</t>
    </r>
    <r>
      <rPr>
        <sz val="12"/>
        <color theme="1"/>
        <rFont val="Georgia"/>
        <family val="1"/>
      </rPr>
      <t xml:space="preserve"> are more circumscribed practices that involve a particular way of doing things in relevant situations. They may involve, for example, use of an instrument, a disposition option, or a method for doing something that is relatively routine. Examples of procedures or techniques whose effects have been examined in meta-analyses include risk assessment to identify offenders with high potential to recidivate, sentencing guidelines, use of forensic DNA to solve crimes, interview and interrogation methods, and application of custodial sanctions. </t>
    </r>
  </si>
  <si>
    <t xml:space="preserve">Note that some practices may also involve programs, as they were defined earlier. Diversion from the juvenile or criminal justice system, for instance, would be a practice if it involved only a disposition that returned a person to the community with no further attention. If, however, individuals were diverted to services provided by a community program, then diversion would be part of a program infrastructure and not simply a practice. </t>
  </si>
  <si>
    <r>
      <t>• Correlations:</t>
    </r>
    <r>
      <rPr>
        <sz val="12"/>
        <color theme="1"/>
        <rFont val="Georgia"/>
        <family val="1"/>
      </rPr>
      <t xml:space="preserve"> These effect sizes typically apply to relationships between two continuous variables measured with </t>
    </r>
    <r>
      <rPr>
        <b/>
        <sz val="12"/>
        <color theme="1"/>
        <rFont val="Georgia"/>
        <family val="1"/>
      </rPr>
      <t>product-moment correlation coefficients</t>
    </r>
    <r>
      <rPr>
        <sz val="12"/>
        <color theme="1"/>
        <rFont val="Georgia"/>
        <family val="1"/>
      </rPr>
      <t xml:space="preserve"> (such as the relationship between height and weight or between early alcohol use and later criminal behavior) and are not commonly used to index the effects of treatment. For a correlational meta-analysis to be eligible for Crime Solutions, the correlations would need to index the correlation between treatment status and outcomes; that is, one of the variables in the correlation would need to be a dummy code indicator of treatment or control group membership and the other variable would need to be a measure of the outcome (say frequency of criminal behavior). This would most often be represented as a </t>
    </r>
    <r>
      <rPr>
        <b/>
        <sz val="12"/>
        <color theme="1"/>
        <rFont val="Georgia"/>
        <family val="1"/>
      </rPr>
      <t>point biserial correlation</t>
    </r>
    <r>
      <rPr>
        <sz val="12"/>
        <color theme="1"/>
        <rFont val="Georgia"/>
        <family val="1"/>
      </rPr>
      <t xml:space="preserve"> </t>
    </r>
    <r>
      <rPr>
        <b/>
        <sz val="12"/>
        <color theme="1"/>
        <rFont val="Georgia"/>
        <family val="1"/>
      </rPr>
      <t>coefficient</t>
    </r>
    <r>
      <rPr>
        <sz val="12"/>
        <color theme="1"/>
        <rFont val="Georgia"/>
        <family val="1"/>
      </rPr>
      <t xml:space="preserve"> (when the outcome is continuously measured) or a </t>
    </r>
    <r>
      <rPr>
        <b/>
        <sz val="12"/>
        <color theme="1"/>
        <rFont val="Georgia"/>
        <family val="1"/>
      </rPr>
      <t>phi coefficient</t>
    </r>
    <r>
      <rPr>
        <sz val="12"/>
        <color theme="1"/>
        <rFont val="Georgia"/>
        <family val="1"/>
      </rPr>
      <t xml:space="preserve"> (when the outcome is measured on a binary scale).</t>
    </r>
  </si>
  <si>
    <t>Part II. Selection of Meta-Analysis for Coding</t>
  </si>
  <si>
    <r>
      <t>1.</t>
    </r>
    <r>
      <rPr>
        <sz val="7"/>
        <color theme="1"/>
        <rFont val="Times New Roman"/>
        <family val="1"/>
      </rPr>
      <t xml:space="preserve">       </t>
    </r>
    <r>
      <rPr>
        <sz val="12"/>
        <color theme="1"/>
        <rFont val="Georgia"/>
        <family val="1"/>
      </rPr>
      <t>Develop a clear definition for the program protocol, program type, program infrastructure, or practice that includes definite boundaries for what does and does not constitute the program protocol, program type, program infrastructure, or practice for which meta-analyses are to be reviewed.</t>
    </r>
  </si>
  <si>
    <r>
      <t>2.</t>
    </r>
    <r>
      <rPr>
        <sz val="7"/>
        <color theme="1"/>
        <rFont val="Times New Roman"/>
        <family val="1"/>
      </rPr>
      <t xml:space="preserve">      </t>
    </r>
    <r>
      <rPr>
        <sz val="12"/>
        <color theme="1"/>
        <rFont val="Georgia"/>
        <family val="1"/>
      </rPr>
      <t>Review the meta-analyses in-hand and sort them into categories representing distinct program protocols, program types, program infrastructures or practices. Keep in mind that some meta-analyses may fall into more than one program group, if they summarize results separately for different types of programs or practices.</t>
    </r>
  </si>
  <si>
    <r>
      <t>3.</t>
    </r>
    <r>
      <rPr>
        <sz val="7"/>
        <color theme="1"/>
        <rFont val="Times New Roman"/>
        <family val="1"/>
      </rPr>
      <t xml:space="preserve">      </t>
    </r>
    <r>
      <rPr>
        <sz val="12"/>
        <color theme="1"/>
        <rFont val="Georgia"/>
        <family val="1"/>
      </rPr>
      <t>Generate search terms. Use the definition of the program protocol, program type, program infrastructure, or practice (and primary studies or reviews already in-hand) to generate search terms.</t>
    </r>
  </si>
  <si>
    <r>
      <t>4.</t>
    </r>
    <r>
      <rPr>
        <sz val="7"/>
        <color theme="1"/>
        <rFont val="Times New Roman"/>
        <family val="1"/>
      </rPr>
      <t xml:space="preserve">      </t>
    </r>
    <r>
      <rPr>
        <sz val="12"/>
        <color theme="1"/>
        <rFont val="Georgia"/>
        <family val="1"/>
      </rPr>
      <t>Conduct search for meta-analyses, systematic reviews, and other reviews on the program protocol, program type, program infrastructure, or practice.</t>
    </r>
  </si>
  <si>
    <r>
      <t>5.</t>
    </r>
    <r>
      <rPr>
        <sz val="7"/>
        <color theme="1"/>
        <rFont val="Times New Roman"/>
        <family val="1"/>
      </rPr>
      <t xml:space="preserve">      </t>
    </r>
    <r>
      <rPr>
        <sz val="12"/>
        <color theme="1"/>
        <rFont val="Georgia"/>
        <family val="1"/>
      </rPr>
      <t>Collect all identified reports and proceed to the next stage.</t>
    </r>
  </si>
  <si>
    <r>
      <t xml:space="preserve">What qualifies as an eligible meta-analysis? If ‘NO’ to any of the items below, the research review </t>
    </r>
    <r>
      <rPr>
        <u/>
        <sz val="11"/>
        <color theme="1"/>
        <rFont val="Calibri"/>
        <family val="2"/>
        <scheme val="minor"/>
      </rPr>
      <t>does not</t>
    </r>
    <r>
      <rPr>
        <sz val="11"/>
        <color theme="1"/>
        <rFont val="Calibri"/>
        <family val="2"/>
        <scheme val="minor"/>
      </rPr>
      <t xml:space="preserve"> qualify as a meta-analysis eligible for inclusion in CrimeSolutions.gov. If ‘YES’ to all items, proceed to Step 3.</t>
    </r>
  </si>
  <si>
    <t>Checklist (see detailed instructions for each item following the criteria)</t>
  </si>
  <si>
    <r>
      <t>1.</t>
    </r>
    <r>
      <rPr>
        <b/>
        <sz val="7"/>
        <color theme="1"/>
        <rFont val="Times New Roman"/>
        <family val="1"/>
      </rPr>
      <t xml:space="preserve">      </t>
    </r>
    <r>
      <rPr>
        <b/>
        <sz val="11.5"/>
        <color theme="1"/>
        <rFont val="Georgia"/>
        <family val="1"/>
      </rPr>
      <t>Intervention.</t>
    </r>
    <r>
      <rPr>
        <sz val="11.5"/>
        <color theme="1"/>
        <rFont val="Georgia"/>
        <family val="1"/>
      </rPr>
      <t xml:space="preserve"> Does the meta-analysis include at least two studies of the intervention of interest?</t>
    </r>
  </si>
  <si>
    <r>
      <t>2.</t>
    </r>
    <r>
      <rPr>
        <b/>
        <sz val="7"/>
        <color theme="1"/>
        <rFont val="Times New Roman"/>
        <family val="1"/>
      </rPr>
      <t xml:space="preserve">     </t>
    </r>
    <r>
      <rPr>
        <b/>
        <sz val="11.5"/>
        <color theme="1"/>
        <rFont val="Georgia"/>
        <family val="1"/>
      </rPr>
      <t>Aggregation.</t>
    </r>
    <r>
      <rPr>
        <sz val="11.5"/>
        <color theme="1"/>
        <rFont val="Georgia"/>
        <family val="1"/>
      </rPr>
      <t xml:space="preserve"> Does the meta-analysis aggregate the results from at least two studies?</t>
    </r>
  </si>
  <si>
    <r>
      <t>NOTE:</t>
    </r>
    <r>
      <rPr>
        <sz val="11.5"/>
        <color theme="1"/>
        <rFont val="Georgia"/>
        <family val="1"/>
      </rPr>
      <t xml:space="preserve"> If the meta-analysis presents results individually for at least two studies, but elects not to aggregate results across the studies, </t>
    </r>
    <r>
      <rPr>
        <b/>
        <sz val="11.5"/>
        <color rgb="FFFF0000"/>
        <rFont val="Georgia"/>
        <family val="1"/>
      </rPr>
      <t>seek advice from an expert meta-analyst</t>
    </r>
    <r>
      <rPr>
        <sz val="11.5"/>
        <color rgb="FFFF0000"/>
        <rFont val="Georgia"/>
        <family val="1"/>
      </rPr>
      <t xml:space="preserve"> </t>
    </r>
    <r>
      <rPr>
        <sz val="11.5"/>
        <color theme="1"/>
        <rFont val="Georgia"/>
        <family val="1"/>
      </rPr>
      <t xml:space="preserve">as to whether it is possible and/or justifiable to combine findings from at least two of the included studies.  </t>
    </r>
  </si>
  <si>
    <r>
      <t>3.</t>
    </r>
    <r>
      <rPr>
        <b/>
        <sz val="7"/>
        <color theme="1"/>
        <rFont val="Times New Roman"/>
        <family val="1"/>
      </rPr>
      <t xml:space="preserve">     </t>
    </r>
    <r>
      <rPr>
        <b/>
        <sz val="11.5"/>
        <color theme="1"/>
        <rFont val="Georgia"/>
        <family val="1"/>
      </rPr>
      <t>Primary aim of the intervention.</t>
    </r>
    <r>
      <rPr>
        <sz val="11.5"/>
        <color theme="1"/>
        <rFont val="Georgia"/>
        <family val="1"/>
      </rPr>
      <t xml:space="preserve"> Do the programs included in the meta-analysis aim to: reduce crime, delinquency, overt problem behaviors, or victimization; improve justice system practices; or target an offender or at-risk population?</t>
    </r>
  </si>
  <si>
    <r>
      <t>4.</t>
    </r>
    <r>
      <rPr>
        <b/>
        <sz val="7"/>
        <color theme="1"/>
        <rFont val="Times New Roman"/>
        <family val="1"/>
      </rPr>
      <t xml:space="preserve">     </t>
    </r>
    <r>
      <rPr>
        <b/>
        <sz val="11.5"/>
        <color theme="1"/>
        <rFont val="Georgia"/>
        <family val="1"/>
      </rPr>
      <t xml:space="preserve">Literature search. </t>
    </r>
    <r>
      <rPr>
        <sz val="11.5"/>
        <color theme="1"/>
        <rFont val="Georgia"/>
        <family val="1"/>
      </rPr>
      <t>Did the literature search include at least two sources and provide evidence that unpublished literature was sought in the search?</t>
    </r>
  </si>
  <si>
    <r>
      <t>5.</t>
    </r>
    <r>
      <rPr>
        <b/>
        <sz val="7"/>
        <color theme="1"/>
        <rFont val="Times New Roman"/>
        <family val="1"/>
      </rPr>
      <t xml:space="preserve">     </t>
    </r>
    <r>
      <rPr>
        <b/>
        <sz val="11.5"/>
        <color theme="1"/>
        <rFont val="Georgia"/>
        <family val="1"/>
      </rPr>
      <t>Primary outcomes.</t>
    </r>
    <r>
      <rPr>
        <sz val="11.5"/>
        <color theme="1"/>
        <rFont val="Georgia"/>
        <family val="1"/>
      </rPr>
      <t xml:space="preserve"> Does the meta-analysis report on at least one eligible outcome (defined below)?</t>
    </r>
  </si>
  <si>
    <r>
      <t>6.</t>
    </r>
    <r>
      <rPr>
        <b/>
        <sz val="7"/>
        <color theme="1"/>
        <rFont val="Times New Roman"/>
        <family val="1"/>
      </rPr>
      <t xml:space="preserve">     </t>
    </r>
    <r>
      <rPr>
        <b/>
        <sz val="11.5"/>
        <color theme="1"/>
        <rFont val="Georgia"/>
        <family val="1"/>
      </rPr>
      <t xml:space="preserve">Control groups. </t>
    </r>
    <r>
      <rPr>
        <sz val="11.5"/>
        <color theme="1"/>
        <rFont val="Georgia"/>
        <family val="1"/>
      </rPr>
      <t>Do all studies included in the meta-analysis include an appropriate control, comparison, or counterfactual condition?</t>
    </r>
  </si>
  <si>
    <r>
      <t>7.</t>
    </r>
    <r>
      <rPr>
        <b/>
        <sz val="7"/>
        <color theme="1"/>
        <rFont val="Times New Roman"/>
        <family val="1"/>
      </rPr>
      <t xml:space="preserve">      </t>
    </r>
    <r>
      <rPr>
        <b/>
        <sz val="11.5"/>
        <color theme="1"/>
        <rFont val="Georgia"/>
        <family val="1"/>
      </rPr>
      <t>Reporting of results.</t>
    </r>
    <r>
      <rPr>
        <sz val="11.5"/>
        <color theme="1"/>
        <rFont val="Georgia"/>
        <family val="1"/>
      </rPr>
      <t xml:space="preserve"> Does the meta-analysis report effect sizes that represent the magnitude of the treatment effect?</t>
    </r>
  </si>
  <si>
    <r>
      <t>8.</t>
    </r>
    <r>
      <rPr>
        <b/>
        <sz val="7"/>
        <color theme="1"/>
        <rFont val="Times New Roman"/>
        <family val="1"/>
      </rPr>
      <t xml:space="preserve">     </t>
    </r>
    <r>
      <rPr>
        <b/>
        <sz val="11.5"/>
        <color theme="1"/>
        <rFont val="Georgia"/>
        <family val="1"/>
      </rPr>
      <t xml:space="preserve">Combining different types of relationships. </t>
    </r>
    <r>
      <rPr>
        <sz val="11.5"/>
        <color theme="1"/>
        <rFont val="Georgia"/>
        <family val="1"/>
      </rPr>
      <t xml:space="preserve">If a quantitative synthesis of effect sizes is reported (i.e., a mean effect size is reported for multiple studies), do all effect sizes in the combination index the same type of </t>
    </r>
    <r>
      <rPr>
        <i/>
        <sz val="11.5"/>
        <color theme="1"/>
        <rFont val="Georgia"/>
        <family val="1"/>
      </rPr>
      <t>relationship</t>
    </r>
    <r>
      <rPr>
        <sz val="11.5"/>
        <color theme="1"/>
        <rFont val="Georgia"/>
        <family val="1"/>
      </rPr>
      <t>?</t>
    </r>
  </si>
  <si>
    <r>
      <t>9.</t>
    </r>
    <r>
      <rPr>
        <b/>
        <sz val="7"/>
        <color theme="1"/>
        <rFont val="Times New Roman"/>
        <family val="1"/>
      </rPr>
      <t xml:space="preserve">     </t>
    </r>
    <r>
      <rPr>
        <b/>
        <sz val="11.5"/>
        <color theme="1"/>
        <rFont val="Georgia"/>
        <family val="1"/>
      </rPr>
      <t>Publication date.</t>
    </r>
    <r>
      <rPr>
        <sz val="11.5"/>
        <color theme="1"/>
        <rFont val="Georgia"/>
        <family val="1"/>
      </rPr>
      <t xml:space="preserve"> Were at least 50% of the studies included in the meta-analysis published/available on or after 1980?</t>
    </r>
  </si>
  <si>
    <r>
      <t>1.</t>
    </r>
    <r>
      <rPr>
        <sz val="7"/>
        <color theme="1"/>
        <rFont val="Times New Roman"/>
        <family val="1"/>
      </rPr>
      <t xml:space="preserve">       </t>
    </r>
    <r>
      <rPr>
        <b/>
        <sz val="12"/>
        <color theme="1"/>
        <rFont val="Georgia"/>
        <family val="1"/>
      </rPr>
      <t xml:space="preserve">Intervention: </t>
    </r>
    <r>
      <rPr>
        <sz val="12"/>
        <color theme="1"/>
        <rFont val="Georgia"/>
        <family val="1"/>
      </rPr>
      <t>The meta-analysis includes at least two program evaluations of the program protocol, program type, program infrastructure, or practice of interest.</t>
    </r>
  </si>
  <si>
    <r>
      <t xml:space="preserve">To meet this criterion, the meta-analysis must include at least two primary studies that met the final eligibility criteria for the meta-analysis. Meta-analyses typically locate a large number of potentially eligible studies in the literature search, which are then whittled down to the set of studies that meet the final eligibility criteria. There must be at least two studies that meet the </t>
    </r>
    <r>
      <rPr>
        <i/>
        <sz val="12"/>
        <color theme="1"/>
        <rFont val="Georgia"/>
        <family val="1"/>
      </rPr>
      <t>final</t>
    </r>
    <r>
      <rPr>
        <sz val="12"/>
        <color theme="1"/>
        <rFont val="Georgia"/>
        <family val="1"/>
      </rPr>
      <t xml:space="preserve"> eligibility criteria for a meta-analysis to be eligible for CrimeSolutions.</t>
    </r>
  </si>
  <si>
    <r>
      <t xml:space="preserve">If the meta-analysis presents results individually for at least two studies, but elects not to aggregate results across the studies, </t>
    </r>
    <r>
      <rPr>
        <b/>
        <sz val="12"/>
        <color rgb="FFFF0000"/>
        <rFont val="Georgia"/>
        <family val="1"/>
      </rPr>
      <t>seek advice from an expert meta-analyst</t>
    </r>
    <r>
      <rPr>
        <sz val="12"/>
        <color rgb="FFFF0000"/>
        <rFont val="Georgia"/>
        <family val="1"/>
      </rPr>
      <t xml:space="preserve"> </t>
    </r>
    <r>
      <rPr>
        <sz val="12"/>
        <color theme="1"/>
        <rFont val="Georgia"/>
        <family val="1"/>
      </rPr>
      <t>as to whether it is possible and/or justifiable to combine findings from at least two of the included studies.</t>
    </r>
  </si>
  <si>
    <r>
      <t>3.</t>
    </r>
    <r>
      <rPr>
        <sz val="7"/>
        <color theme="1"/>
        <rFont val="Times New Roman"/>
        <family val="1"/>
      </rPr>
      <t xml:space="preserve">      </t>
    </r>
    <r>
      <rPr>
        <b/>
        <sz val="12"/>
        <color theme="1"/>
        <rFont val="Georgia"/>
        <family val="1"/>
      </rPr>
      <t xml:space="preserve">Primary Aim of the Intervention: </t>
    </r>
    <r>
      <rPr>
        <sz val="12"/>
        <color theme="1"/>
        <rFont val="Georgia"/>
        <family val="1"/>
      </rPr>
      <t xml:space="preserve">The intervention that is the subject of the meta-analysis must focus on </t>
    </r>
    <r>
      <rPr>
        <i/>
        <sz val="12"/>
        <color theme="1"/>
        <rFont val="Georgia"/>
        <family val="1"/>
      </rPr>
      <t>at least one</t>
    </r>
    <r>
      <rPr>
        <sz val="12"/>
        <color theme="1"/>
        <rFont val="Georgia"/>
        <family val="1"/>
      </rPr>
      <t xml:space="preserve"> of the following. The program or practice must:</t>
    </r>
  </si>
  <si>
    <r>
      <t>a.</t>
    </r>
    <r>
      <rPr>
        <sz val="7"/>
        <color theme="1"/>
        <rFont val="Times New Roman"/>
        <family val="1"/>
      </rPr>
      <t xml:space="preserve">      </t>
    </r>
    <r>
      <rPr>
        <sz val="12"/>
        <color theme="1"/>
        <rFont val="Georgia"/>
        <family val="1"/>
      </rPr>
      <t>Aim to prevent or reduce crime or delinquency, overt problem behaviors (such as aggression or gang involvement), or important risk factors for crime or delinquency (such as school failure);</t>
    </r>
  </si>
  <si>
    <r>
      <t>b.</t>
    </r>
    <r>
      <rPr>
        <sz val="7"/>
        <color theme="1"/>
        <rFont val="Times New Roman"/>
        <family val="1"/>
      </rPr>
      <t xml:space="preserve">      </t>
    </r>
    <r>
      <rPr>
        <sz val="12"/>
        <color theme="1"/>
        <rFont val="Georgia"/>
        <family val="1"/>
      </rPr>
      <t>Aim to prevent, intervene, or respond to victimization;</t>
    </r>
  </si>
  <si>
    <r>
      <t>c.</t>
    </r>
    <r>
      <rPr>
        <sz val="7"/>
        <color theme="1"/>
        <rFont val="Times New Roman"/>
        <family val="1"/>
      </rPr>
      <t xml:space="preserve">       </t>
    </r>
    <r>
      <rPr>
        <sz val="12"/>
        <color theme="1"/>
        <rFont val="Georgia"/>
        <family val="1"/>
      </rPr>
      <t>Aim to improve justice systems or processes; and/or</t>
    </r>
  </si>
  <si>
    <r>
      <t>d.</t>
    </r>
    <r>
      <rPr>
        <sz val="7"/>
        <color theme="1"/>
        <rFont val="Times New Roman"/>
        <family val="1"/>
      </rPr>
      <t xml:space="preserve">      </t>
    </r>
    <r>
      <rPr>
        <sz val="12"/>
        <color theme="1"/>
        <rFont val="Georgia"/>
        <family val="1"/>
      </rPr>
      <t>Target an offender population or an at-risk population (that is, individuals who have the potential to become involved in the justice system).</t>
    </r>
  </si>
  <si>
    <r>
      <t xml:space="preserve">This criterion has to do with the </t>
    </r>
    <r>
      <rPr>
        <i/>
        <sz val="12"/>
        <color theme="1"/>
        <rFont val="Georgia"/>
        <family val="1"/>
      </rPr>
      <t>aim</t>
    </r>
    <r>
      <rPr>
        <sz val="12"/>
        <color theme="1"/>
        <rFont val="Georgia"/>
        <family val="1"/>
      </rPr>
      <t xml:space="preserve"> or the </t>
    </r>
    <r>
      <rPr>
        <i/>
        <sz val="12"/>
        <color theme="1"/>
        <rFont val="Georgia"/>
        <family val="1"/>
      </rPr>
      <t>focus</t>
    </r>
    <r>
      <rPr>
        <sz val="12"/>
        <color theme="1"/>
        <rFont val="Georgia"/>
        <family val="1"/>
      </rPr>
      <t xml:space="preserve"> of the program or practice, rather than the measured outcomes. When considering this criterion, look for the stated goals of the programs under review and think about what the program claims it is seeking to affect.</t>
    </r>
  </si>
  <si>
    <r>
      <t>4.</t>
    </r>
    <r>
      <rPr>
        <sz val="7"/>
        <color theme="1"/>
        <rFont val="Times New Roman"/>
        <family val="1"/>
      </rPr>
      <t xml:space="preserve">      </t>
    </r>
    <r>
      <rPr>
        <b/>
        <sz val="12"/>
        <color theme="1"/>
        <rFont val="Georgia"/>
        <family val="1"/>
      </rPr>
      <t xml:space="preserve">Literature Search: </t>
    </r>
    <r>
      <rPr>
        <sz val="12"/>
        <color theme="1"/>
        <rFont val="Georgia"/>
        <family val="1"/>
      </rPr>
      <t xml:space="preserve">The meta-analysis is based on a comprehensive and systematic search of the literature. To meet this criterion at least minimally, the search must include </t>
    </r>
    <r>
      <rPr>
        <u/>
        <sz val="12"/>
        <color theme="1"/>
        <rFont val="Georgia"/>
        <family val="1"/>
      </rPr>
      <t>both</t>
    </r>
    <r>
      <rPr>
        <sz val="12"/>
        <color theme="1"/>
        <rFont val="Georgia"/>
        <family val="1"/>
      </rPr>
      <t xml:space="preserve"> of the following components:</t>
    </r>
  </si>
  <si>
    <r>
      <t>a.</t>
    </r>
    <r>
      <rPr>
        <sz val="7"/>
        <color theme="1"/>
        <rFont val="Times New Roman"/>
        <family val="1"/>
      </rPr>
      <t xml:space="preserve">      </t>
    </r>
    <r>
      <rPr>
        <sz val="12"/>
        <color theme="1"/>
        <rFont val="Georgia"/>
        <family val="1"/>
      </rPr>
      <t>At least two sources for identifying potentially eligible research must be used. Sources include, for example, different electronic bibliographies, Google type internet searches, hand searches of journals, contacting relevant researchers in the field, and reviewing the references in pertinent studies and prior reviews.</t>
    </r>
  </si>
  <si>
    <r>
      <t>b.</t>
    </r>
    <r>
      <rPr>
        <sz val="7"/>
        <color theme="1"/>
        <rFont val="Times New Roman"/>
        <family val="1"/>
      </rPr>
      <t xml:space="preserve">      </t>
    </r>
    <r>
      <rPr>
        <sz val="12"/>
        <color theme="1"/>
        <rFont val="Georgia"/>
        <family val="1"/>
      </rPr>
      <t>There is some indication that unpublished literature (e.g., conference presentations, government and non-governmental agency technical reports, dissertations, etc.) was sought during the search, whether or not any unpublished research reports eventually met the eligibility criteria for inclusion in the meta-analysis. Meta-analyses that explicitly state that only published or peer-reviewed research was included are ineligible.</t>
    </r>
  </si>
  <si>
    <r>
      <t xml:space="preserve">Mention of “fail-safe N” as a way to guard against publication bias is </t>
    </r>
    <r>
      <rPr>
        <u/>
        <sz val="12"/>
        <color theme="1"/>
        <rFont val="Georgia"/>
        <family val="1"/>
      </rPr>
      <t>not</t>
    </r>
    <r>
      <rPr>
        <sz val="12"/>
        <color theme="1"/>
        <rFont val="Georgia"/>
        <family val="1"/>
      </rPr>
      <t xml:space="preserve"> sufficient to meet this criterion.</t>
    </r>
  </si>
  <si>
    <t>Careful review of the literature search documentation and the final bibliography may be necessary to assess criterion (b) above.  Scanning the bibliography can illuminate whether unpublished research like dissertations, technical reports, and conference presentations were included (or retrieved but deemed ineligible for inclusion in the final meta-analyses). Meta-analyses that mention including documents from the following sources can be assumed to have sought unpublished literature: ERIC, SIGLE, NTIS, CrimDOC, NCJRS, master’s theses or dissertations, conference proceedings, government websites, research firm websites.</t>
  </si>
  <si>
    <r>
      <t>5.</t>
    </r>
    <r>
      <rPr>
        <sz val="7"/>
        <color theme="1"/>
        <rFont val="Times New Roman"/>
        <family val="1"/>
      </rPr>
      <t xml:space="preserve">      </t>
    </r>
    <r>
      <rPr>
        <b/>
        <sz val="12"/>
        <color theme="1"/>
        <rFont val="Georgia"/>
        <family val="1"/>
      </rPr>
      <t xml:space="preserve">Primary Outcomes: </t>
    </r>
    <r>
      <rPr>
        <sz val="12"/>
        <color theme="1"/>
        <rFont val="Georgia"/>
        <family val="1"/>
      </rPr>
      <t>The meta-analysis reports results on at least one eligible outcome, defined by CrimeSolutions to include:</t>
    </r>
  </si>
  <si>
    <r>
      <t>a.</t>
    </r>
    <r>
      <rPr>
        <sz val="7"/>
        <color theme="1"/>
        <rFont val="Times New Roman"/>
        <family val="1"/>
      </rPr>
      <t xml:space="preserve">      </t>
    </r>
    <r>
      <rPr>
        <sz val="12"/>
        <color theme="1"/>
        <rFont val="Georgia"/>
        <family val="1"/>
      </rPr>
      <t>Crime, delinquency, or overt problem behaviors (including aggression, gang involvement, or substance use), which may be presented as individual behaviors, community-level behaviors, crime rates, etc.;</t>
    </r>
  </si>
  <si>
    <r>
      <t>b.</t>
    </r>
    <r>
      <rPr>
        <sz val="7"/>
        <color theme="1"/>
        <rFont val="Times New Roman"/>
        <family val="1"/>
      </rPr>
      <t xml:space="preserve">      </t>
    </r>
    <r>
      <rPr>
        <sz val="12"/>
        <color theme="1"/>
        <rFont val="Georgia"/>
        <family val="1"/>
      </rPr>
      <t>Victimization;</t>
    </r>
  </si>
  <si>
    <r>
      <t>c.</t>
    </r>
    <r>
      <rPr>
        <sz val="7"/>
        <color theme="1"/>
        <rFont val="Times New Roman"/>
        <family val="1"/>
      </rPr>
      <t xml:space="preserve">       </t>
    </r>
    <r>
      <rPr>
        <sz val="12"/>
        <color theme="1"/>
        <rFont val="Georgia"/>
        <family val="1"/>
      </rPr>
      <t>Justice system practices or policies; or,</t>
    </r>
  </si>
  <si>
    <r>
      <t>6.</t>
    </r>
    <r>
      <rPr>
        <sz val="7"/>
        <color theme="1"/>
        <rFont val="Times New Roman"/>
        <family val="1"/>
      </rPr>
      <t xml:space="preserve">      </t>
    </r>
    <r>
      <rPr>
        <b/>
        <sz val="12"/>
        <color theme="1"/>
        <rFont val="Georgia"/>
        <family val="1"/>
      </rPr>
      <t xml:space="preserve">Control Groups: </t>
    </r>
    <r>
      <rPr>
        <sz val="12"/>
        <color theme="1"/>
        <rFont val="Georgia"/>
        <family val="1"/>
      </rPr>
      <t>The studies included in the meta-analysis must have appropriate control groups. Specifically, one of the following two conditions must be met:</t>
    </r>
  </si>
  <si>
    <r>
      <t>a.</t>
    </r>
    <r>
      <rPr>
        <sz val="7"/>
        <color theme="1"/>
        <rFont val="Times New Roman"/>
        <family val="1"/>
      </rPr>
      <t xml:space="preserve">      </t>
    </r>
    <r>
      <rPr>
        <sz val="12"/>
        <color theme="1"/>
        <rFont val="Georgia"/>
        <family val="1"/>
      </rPr>
      <t>An appropriate counterfactual condition is required for all included studies in a meta-analysis, or</t>
    </r>
  </si>
  <si>
    <r>
      <t>b.</t>
    </r>
    <r>
      <rPr>
        <sz val="7"/>
        <color theme="1"/>
        <rFont val="Times New Roman"/>
        <family val="1"/>
      </rPr>
      <t xml:space="preserve">      </t>
    </r>
    <r>
      <rPr>
        <sz val="12"/>
        <color theme="1"/>
        <rFont val="Georgia"/>
        <family val="1"/>
      </rPr>
      <t>In meta-analyses that include studies without control groups, results for controlled studies are reported separately from those of uncontrolled studies.</t>
    </r>
  </si>
  <si>
    <t>Examine the inclusion criteria for the meta-analysis and any descriptive information about the studies that meet those criteria and are included in the meta-analysis. Determine whether the selected studies have control or comparison groups, or other ways to characterize the counterfactual condition that represents what the outcome would be in the absence of treatment. To meet this criterion, all the studies included in the meta-analysis must estimate intervention effects relative to an empirical estimate of the counterfactual condition or separately report those that meet this condition from those that do not.</t>
  </si>
  <si>
    <t>Note that simple before-after comparisons will not meet this condition except in rare instances where evidence or very plausible assumptions indicate that no change would occur absent treatment.</t>
  </si>
  <si>
    <r>
      <t>7.</t>
    </r>
    <r>
      <rPr>
        <sz val="7"/>
        <color theme="1"/>
        <rFont val="Times New Roman"/>
        <family val="1"/>
      </rPr>
      <t xml:space="preserve">      </t>
    </r>
    <r>
      <rPr>
        <b/>
        <sz val="12"/>
        <color theme="1"/>
        <rFont val="Georgia"/>
        <family val="1"/>
      </rPr>
      <t xml:space="preserve">Reporting of Results: </t>
    </r>
    <r>
      <rPr>
        <sz val="12"/>
        <color theme="1"/>
        <rFont val="Georgia"/>
        <family val="1"/>
      </rPr>
      <t>The meta-analysis reports a common quantitative index of results that represents the magnitude of the treatment effect (i.e., effect sizes) across included studies. A quantitative synthesis of effect sizes is not required (that is, the meta-analysis does not have to calculate or report an average effect size across multiple studies), as long as individual study results are reported using a common index. In some unusual instances, all the studies in a meta-analysis may use exactly the same outcome measures so that conversion of effects to effect sizes to make them comparable across studies is not necessary. This is acceptable as long as the measures are identical, that is are operationalized the same way and produce values on the same exact scale in all the studies.</t>
    </r>
  </si>
  <si>
    <r>
      <t xml:space="preserve">Meta-analyses that report only the statistical significance or p-values </t>
    </r>
    <r>
      <rPr>
        <i/>
        <sz val="12"/>
        <color theme="1"/>
        <rFont val="Georgia"/>
        <family val="1"/>
      </rPr>
      <t xml:space="preserve">of the included studies </t>
    </r>
    <r>
      <rPr>
        <sz val="12"/>
        <color theme="1"/>
        <rFont val="Georgia"/>
        <family val="1"/>
      </rPr>
      <t>as the index of treatment effects are not eligible. Note that the meta-analysis may report on the statistical significance of the individual effect sizes they compute and/or on the aggregate mean effect sizes that summarize a number of included studies; this is acceptable. What is NOT acceptable are meta-analyses that do not report effect sizes for the included studies, but rather only extract and report the statistical significance or p-values from the original research reports.</t>
    </r>
  </si>
  <si>
    <r>
      <t xml:space="preserve">Meta-analyses that only report vote-counting results are not eligible. These types of meta-analyses might list included studies and indicate whether results were significant or not or whether the programs were effective or not. These kinds of meta-analyses are not eligible. The results of the included studies must be summarized with some form of </t>
    </r>
    <r>
      <rPr>
        <i/>
        <sz val="12"/>
        <color theme="1"/>
        <rFont val="Georgia"/>
        <family val="1"/>
      </rPr>
      <t>effect size</t>
    </r>
    <r>
      <rPr>
        <sz val="12"/>
        <color theme="1"/>
        <rFont val="Georgia"/>
        <family val="1"/>
      </rPr>
      <t xml:space="preserve"> to be eligible (see Part 1, Definitions).</t>
    </r>
  </si>
  <si>
    <r>
      <t>8.</t>
    </r>
    <r>
      <rPr>
        <sz val="7"/>
        <color theme="1"/>
        <rFont val="Times New Roman"/>
        <family val="1"/>
      </rPr>
      <t xml:space="preserve">     </t>
    </r>
    <r>
      <rPr>
        <b/>
        <sz val="12"/>
        <color theme="1"/>
        <rFont val="Georgia"/>
        <family val="1"/>
      </rPr>
      <t xml:space="preserve">Combining Different Types of Relationships: </t>
    </r>
    <r>
      <rPr>
        <sz val="12"/>
        <color theme="1"/>
        <rFont val="Georgia"/>
        <family val="1"/>
      </rPr>
      <t>If the meta-analysis reports an average mean effect size calculation (for all studies or for subgroups of studies), only effect sizes in the same metric and measuring the same type of relationship are averaged together. This criterion has to do with the kinds of relationships and effect sizes that are combined rather than the types of programs that are combined. A meta-analysis that includes a diverse group of programs would not necessarily be problematic here. However, a meta-analysis that combined standardized mean difference effect sizes for treatment vs. control comparisons with pretest-posttest change effect sizes would be ineligible unless the different effect size means were reported separately.</t>
    </r>
  </si>
  <si>
    <t>Similarly, meta-analyses that combine treatment vs. treatment effect sizes with treatment vs. control effect sizes would also be ineligible unless the different effect size means were reported separately. For example, a meta-analysis that combines effect sizes from studies comparing CBT to “no treatment” or “practice as usual” control groups with effect sizes from studies that compare CBT to family therapy (without presenting separate averages for the two groups) would not be eligible.</t>
  </si>
  <si>
    <t>Note that it is acceptable under this criterion to combine effect sizes in the same metric from randomized trials with effect sizes from quasi-experiments because both types of designs would lend themselves to the same kinds of relationships (i.e., treatment vs. control differences).</t>
  </si>
  <si>
    <r>
      <rPr>
        <sz val="12"/>
        <color theme="1"/>
        <rFont val="Georgia"/>
        <family val="1"/>
      </rPr>
      <t>2.</t>
    </r>
    <r>
      <rPr>
        <b/>
        <sz val="7"/>
        <color theme="1"/>
        <rFont val="Times New Roman"/>
        <family val="1"/>
      </rPr>
      <t xml:space="preserve">     </t>
    </r>
    <r>
      <rPr>
        <b/>
        <sz val="12"/>
        <color theme="1"/>
        <rFont val="Georgia"/>
        <family val="1"/>
      </rPr>
      <t xml:space="preserve">Aggregation: </t>
    </r>
    <r>
      <rPr>
        <sz val="12"/>
        <color theme="1"/>
        <rFont val="Georgia"/>
        <family val="1"/>
      </rPr>
      <t>The meta-analysis must report an aggregate effect size. That is, the meta-analysis must aggregate or average the effects of at least two studies into a single estimate of the effectiveness of the treatment.</t>
    </r>
  </si>
  <si>
    <t>Part III. Quality Ratings</t>
  </si>
  <si>
    <t>Step 1. Quality Ratings on Individual Items</t>
  </si>
  <si>
    <r>
      <t xml:space="preserve">Within each program and practice category, use the following criteria to rate each meta-analysis defined as eligible for consideration in Part II. </t>
    </r>
    <r>
      <rPr>
        <i/>
        <sz val="11"/>
        <color theme="1"/>
        <rFont val="Calibri"/>
        <family val="2"/>
        <scheme val="minor"/>
      </rPr>
      <t>Note, prior to completing the quality coding of a meta-analysis, it is important to identify all other published copies of that meta-analysis or its protocol</t>
    </r>
    <r>
      <rPr>
        <sz val="11"/>
        <color theme="1"/>
        <rFont val="Calibri"/>
        <family val="2"/>
        <scheme val="minor"/>
      </rPr>
      <t>. This will often be necessary when coding meta-analyses that were published in journal articles and Campbell or Cochrane Collaboration reviews (which will generally provide much more detailed information that will be useful during coding).</t>
    </r>
  </si>
  <si>
    <t>Quality Rating (see detailed instructions for each item on following pages)</t>
  </si>
  <si>
    <t>Rating (1-3)</t>
  </si>
  <si>
    <r>
      <t>A.</t>
    </r>
    <r>
      <rPr>
        <b/>
        <sz val="7"/>
        <color theme="1"/>
        <rFont val="Times New Roman"/>
        <family val="1"/>
      </rPr>
      <t xml:space="preserve">    </t>
    </r>
    <r>
      <rPr>
        <b/>
        <sz val="11.5"/>
        <color theme="1"/>
        <rFont val="Georgia"/>
        <family val="1"/>
      </rPr>
      <t>Eligibility Criteria</t>
    </r>
  </si>
  <si>
    <r>
      <t>B.</t>
    </r>
    <r>
      <rPr>
        <b/>
        <sz val="7"/>
        <color theme="1"/>
        <rFont val="Times New Roman"/>
        <family val="1"/>
      </rPr>
      <t xml:space="preserve">    </t>
    </r>
    <r>
      <rPr>
        <b/>
        <sz val="11.5"/>
        <color theme="1"/>
        <rFont val="Georgia"/>
        <family val="1"/>
      </rPr>
      <t>Comprehensive Literature Search</t>
    </r>
  </si>
  <si>
    <r>
      <t>C.</t>
    </r>
    <r>
      <rPr>
        <b/>
        <sz val="7"/>
        <color theme="1"/>
        <rFont val="Times New Roman"/>
        <family val="1"/>
      </rPr>
      <t xml:space="preserve">    </t>
    </r>
    <r>
      <rPr>
        <b/>
        <sz val="11.5"/>
        <color theme="1"/>
        <rFont val="Georgia"/>
        <family val="1"/>
      </rPr>
      <t>Grey Literature Coverage</t>
    </r>
  </si>
  <si>
    <r>
      <t>D.</t>
    </r>
    <r>
      <rPr>
        <b/>
        <sz val="7"/>
        <color theme="1"/>
        <rFont val="Times New Roman"/>
        <family val="1"/>
      </rPr>
      <t xml:space="preserve">   </t>
    </r>
    <r>
      <rPr>
        <b/>
        <sz val="11.5"/>
        <color theme="1"/>
        <rFont val="Georgia"/>
        <family val="1"/>
      </rPr>
      <t>Coder Reliability</t>
    </r>
  </si>
  <si>
    <r>
      <t>E.</t>
    </r>
    <r>
      <rPr>
        <b/>
        <sz val="7"/>
        <color theme="1"/>
        <rFont val="Times New Roman"/>
        <family val="1"/>
      </rPr>
      <t xml:space="preserve">    </t>
    </r>
    <r>
      <rPr>
        <b/>
        <sz val="11.5"/>
        <color theme="1"/>
        <rFont val="Georgia"/>
        <family val="1"/>
      </rPr>
      <t>Methodological Quality</t>
    </r>
  </si>
  <si>
    <r>
      <t>F.</t>
    </r>
    <r>
      <rPr>
        <b/>
        <sz val="7"/>
        <color theme="1"/>
        <rFont val="Times New Roman"/>
        <family val="1"/>
      </rPr>
      <t xml:space="preserve">     </t>
    </r>
    <r>
      <rPr>
        <b/>
        <sz val="11.5"/>
        <color theme="1"/>
        <rFont val="Georgia"/>
        <family val="1"/>
      </rPr>
      <t>Outlier Analysis</t>
    </r>
  </si>
  <si>
    <r>
      <t>G.</t>
    </r>
    <r>
      <rPr>
        <b/>
        <sz val="7"/>
        <color theme="1"/>
        <rFont val="Times New Roman"/>
        <family val="1"/>
      </rPr>
      <t xml:space="preserve">    </t>
    </r>
    <r>
      <rPr>
        <b/>
        <sz val="11.5"/>
        <color theme="1"/>
        <rFont val="Georgia"/>
        <family val="1"/>
      </rPr>
      <t>Handling Dependent Effect Sizes</t>
    </r>
  </si>
  <si>
    <r>
      <t>H.</t>
    </r>
    <r>
      <rPr>
        <b/>
        <sz val="7"/>
        <color theme="1"/>
        <rFont val="Times New Roman"/>
        <family val="1"/>
      </rPr>
      <t xml:space="preserve">   </t>
    </r>
    <r>
      <rPr>
        <b/>
        <sz val="11.5"/>
        <color theme="1"/>
        <rFont val="Georgia"/>
        <family val="1"/>
      </rPr>
      <t>Effect Size Reporting</t>
    </r>
  </si>
  <si>
    <r>
      <t>I.</t>
    </r>
    <r>
      <rPr>
        <b/>
        <sz val="7"/>
        <color theme="1"/>
        <rFont val="Times New Roman"/>
        <family val="1"/>
      </rPr>
      <t xml:space="preserve">      </t>
    </r>
    <r>
      <rPr>
        <b/>
        <sz val="11.5"/>
        <color theme="1"/>
        <rFont val="Georgia"/>
        <family val="1"/>
      </rPr>
      <t>Weighting of Results</t>
    </r>
  </si>
  <si>
    <r>
      <t>J.</t>
    </r>
    <r>
      <rPr>
        <b/>
        <sz val="7"/>
        <color theme="1"/>
        <rFont val="Times New Roman"/>
        <family val="1"/>
      </rPr>
      <t xml:space="preserve">     </t>
    </r>
    <r>
      <rPr>
        <b/>
        <sz val="11.5"/>
        <color theme="1"/>
        <rFont val="Georgia"/>
        <family val="1"/>
      </rPr>
      <t>Analysis Model</t>
    </r>
  </si>
  <si>
    <r>
      <t>K.</t>
    </r>
    <r>
      <rPr>
        <b/>
        <sz val="7"/>
        <color theme="1"/>
        <rFont val="Times New Roman"/>
        <family val="1"/>
      </rPr>
      <t xml:space="preserve">    </t>
    </r>
    <r>
      <rPr>
        <b/>
        <sz val="11.5"/>
        <color theme="1"/>
        <rFont val="Georgia"/>
        <family val="1"/>
      </rPr>
      <t>Heterogeneity Attentiveness</t>
    </r>
  </si>
  <si>
    <r>
      <t>L.</t>
    </r>
    <r>
      <rPr>
        <b/>
        <sz val="7"/>
        <color theme="1"/>
        <rFont val="Times New Roman"/>
        <family val="1"/>
      </rPr>
      <t xml:space="preserve">     </t>
    </r>
    <r>
      <rPr>
        <b/>
        <sz val="11.5"/>
        <color theme="1"/>
        <rFont val="Georgia"/>
        <family val="1"/>
      </rPr>
      <t>Publication Bias</t>
    </r>
  </si>
  <si>
    <t>INCLUSION CRITERIA</t>
  </si>
  <si>
    <r>
      <t xml:space="preserve">A. </t>
    </r>
    <r>
      <rPr>
        <b/>
        <i/>
        <sz val="11"/>
        <color theme="1"/>
        <rFont val="Calibri"/>
        <family val="2"/>
        <scheme val="minor"/>
      </rPr>
      <t>ELIGIBILITY CRITERIA</t>
    </r>
    <r>
      <rPr>
        <sz val="11"/>
        <color theme="1"/>
        <rFont val="Calibri"/>
        <family val="2"/>
        <scheme val="minor"/>
      </rPr>
      <t xml:space="preserve"> rates the degree to which the meta-analysis provides a clear, detailed statement of the inclusion and exclusion criteria used to determine whether primary studies were eligible for inclusion in the final meta-analysis. For meta-analyses focused on intervention effects, these will generally involve a description of the eligible study participant populations, intervention types, comparison groups/study designs, crime/delinquency outcomes, and other study characteristics such as publication year or country of study. Meta-analyses with clearly defined eligibility criteria should outline their inclusion and exclusion criteria in enough detail to permit replication of study selection in a future meta-analysis.</t>
    </r>
  </si>
  <si>
    <t>Check</t>
  </si>
  <si>
    <t>LITERATURE COVERAGE</t>
  </si>
  <si>
    <r>
      <t xml:space="preserve">B. </t>
    </r>
    <r>
      <rPr>
        <b/>
        <i/>
        <sz val="11"/>
        <color theme="1"/>
        <rFont val="Calibri"/>
        <family val="2"/>
        <scheme val="minor"/>
      </rPr>
      <t xml:space="preserve">COMPREHENSIVE LITERATURE SEARCH </t>
    </r>
    <r>
      <rPr>
        <sz val="11"/>
        <color theme="1"/>
        <rFont val="Calibri"/>
        <family val="2"/>
        <scheme val="minor"/>
      </rPr>
      <t>rates the degree to which the meta-analysis conducted an exhaustive, comprehensive review of the literature in an attempt to identify all eligible studies. Ideally, a meta-analysis should be based on a comprehensive literature search with diverse search methods including some combination of searches of electronic bibliographic databases, web-searching (e.g., government agencies, professional organizations), hand-searches of journals, personal contact with researchers in the field, forward- and backward-citation searching, etc. The purpose of this rating is to give more weight to those meta-analyses that are based on comprehensive and diverse sources for identifying potentially eligible studies.</t>
    </r>
  </si>
  <si>
    <t xml:space="preserve">Note: If the meta-analysis does not include at least two literature sources, it is not eligible for inclusion on CrimeSolutions.gov </t>
  </si>
  <si>
    <r>
      <t xml:space="preserve">C. </t>
    </r>
    <r>
      <rPr>
        <b/>
        <i/>
        <sz val="11"/>
        <color theme="1"/>
        <rFont val="Calibri"/>
        <family val="2"/>
        <scheme val="minor"/>
      </rPr>
      <t>GREY LITERATURE COVERAGE</t>
    </r>
    <r>
      <rPr>
        <sz val="11"/>
        <color theme="1"/>
        <rFont val="Calibri"/>
        <family val="2"/>
        <scheme val="minor"/>
      </rPr>
      <t xml:space="preserve"> assesses the extent to which a meta-analysis includes results from unpublished or “grey” literature sources. Grey literature is defined as “that which is produced on all levels of government, academia, business and industry in print and electronic formats, but which is not controlled by commercial publishers.” Sources of grey literature or unpublished studies include dissertations, theses, government reports, technical reports, conference presentations, and other unpublished sources. Note that books and book chapters </t>
    </r>
    <r>
      <rPr>
        <u/>
        <sz val="11"/>
        <color theme="1"/>
        <rFont val="Calibri"/>
        <family val="2"/>
        <scheme val="minor"/>
      </rPr>
      <t>are NOT</t>
    </r>
    <r>
      <rPr>
        <sz val="11"/>
        <color theme="1"/>
        <rFont val="Calibri"/>
        <family val="2"/>
        <scheme val="minor"/>
      </rPr>
      <t xml:space="preserve"> considered grey literature or unpublished research given that they are controlled by commercial publishers. A meta-analysis should always attempt to include grey literature due to consistent evidence that the nature and direction of research findings is often related to publication status. Meta-analyses that do not include grey literature may provide biased estimates of effects, and in many cases, may provide inflated estimates of intervention effects. This item presumes that grey literature exists in the research literatures relevant to CrimeSolutions.gov, and meta-analyses that fail to locate grey literature, therefore, have lower quality search strategies (i.e., the search did not adequately attempt to find grey literature).</t>
    </r>
  </si>
  <si>
    <t>Note also that a meta-analysis that includes only published research but requests unpublished data from primary study authors is not considered to include grey or unpublished research.</t>
  </si>
  <si>
    <t xml:space="preserve">Note: If the literature search does not include an effort to locate unpublished studies, or is explicitly restricted to published literature, it is not eligible for inclusion on CrimeSolutions.gov </t>
  </si>
  <si>
    <t>DATA COLLECTION PROCEDURES</t>
  </si>
  <si>
    <r>
      <t xml:space="preserve">D. </t>
    </r>
    <r>
      <rPr>
        <b/>
        <i/>
        <sz val="11"/>
        <color theme="1"/>
        <rFont val="Calibri"/>
        <family val="2"/>
        <scheme val="minor"/>
      </rPr>
      <t>CODER RELIABILITY</t>
    </r>
    <r>
      <rPr>
        <sz val="11"/>
        <color theme="1"/>
        <rFont val="Calibri"/>
        <family val="2"/>
        <scheme val="minor"/>
      </rPr>
      <t xml:space="preserve"> assesses how the authors of the meta-analysis handled reliability of data extraction from the primary research reports. Ideally, two or more coders would extract all pieces of information from each eligible research report and reliability statistics would be used to assess coder reliability and/or consensus would be reached on all items. Sometimes double-coding is not feasible due to time or money restraints, or authors may only double-code subsets of the entire meta-analysis dataset. The goal of this rating is to give higher scores to those meta-analyses that adequately assess and document reliability of study coding.</t>
    </r>
  </si>
  <si>
    <t>STATISTICAL ANALYSES</t>
  </si>
  <si>
    <r>
      <t xml:space="preserve">E. </t>
    </r>
    <r>
      <rPr>
        <b/>
        <i/>
        <sz val="11"/>
        <color theme="1"/>
        <rFont val="Calibri"/>
        <family val="2"/>
        <scheme val="minor"/>
      </rPr>
      <t>METHODOLOGICAL QUALITY</t>
    </r>
    <r>
      <rPr>
        <sz val="11"/>
        <color theme="1"/>
        <rFont val="Calibri"/>
        <family val="2"/>
        <scheme val="minor"/>
      </rPr>
      <t xml:space="preserve"> assesses the extent to which the authors of the meta-analysis were aware of and attentive to the methodological quality of the studies included in the meta-analysis. The goal is to give greater weight to those meta-analyses that indicate the authors were aware of and appropriately handled (if necessary) the effect of study quality on the meta-analysis findings. There are many ways a meta-analysis may assess methodological quality including but not necessarily limited to: </t>
    </r>
  </si>
  <si>
    <r>
      <t xml:space="preserve">F. </t>
    </r>
    <r>
      <rPr>
        <b/>
        <i/>
        <sz val="11"/>
        <color theme="1"/>
        <rFont val="Calibri"/>
        <family val="2"/>
        <scheme val="minor"/>
      </rPr>
      <t>OUTLIER ANALYSIS</t>
    </r>
    <r>
      <rPr>
        <sz val="11"/>
        <color theme="1"/>
        <rFont val="Calibri"/>
        <family val="2"/>
        <scheme val="minor"/>
      </rPr>
      <t xml:space="preserve"> assesses whether the meta-analysis checks for effect size outliers in the data. Note that this item refers to outlying effect sizes included as data points in the meta-analysis, not outlying data in the primary research studies that contributed to the meta-analysis. Extreme outliers can potentially distort the overall mean effect size estimate as well as the results of other analyses. An extreme effect size with a large weight (i.e., from a large study) is more problematic than an extreme effect size with a relatively small weight. Thus, a visual outlier on a forest plot with a very large confidence interval is less problematic than one with a small confidence interval. Note that it is quite possible for a meta-analysis to have a large amount of variability or heterogeneity in the effect sizes estimates, yet have no outliers. The degree of heterogeneity in a meta-analysis therefore does not inherently provide information about the presence of outliers. Although not all meta-analyses may have effect size outliers, this rating assumes that meta-analyses are of higher quality if they check for outliers and, if found, make some attempt to assess or control their influence.</t>
    </r>
  </si>
  <si>
    <r>
      <t xml:space="preserve">G. </t>
    </r>
    <r>
      <rPr>
        <b/>
        <i/>
        <sz val="11"/>
        <color theme="1"/>
        <rFont val="Georgia"/>
        <family val="1"/>
      </rPr>
      <t xml:space="preserve">HANDLING DEPENDENT EFFECT SIZES. </t>
    </r>
    <r>
      <rPr>
        <sz val="11"/>
        <color theme="1"/>
        <rFont val="Georgia"/>
        <family val="1"/>
      </rPr>
      <t>This item rates a meta-analysis based on its appropriate analysis of effect sizes. The most common methods assume that all effect sizes within a given analysis are statistically independent, meaning that only one effect size per study sample should be included within a given analysis. Acceptable methods for handling statistically dependent effect sizes include (a) selecting only one effect size per study sample based on some decision criteria; (b) creating one effect size per study sample by averaging all or a selected set of effect sizes for that sample; (c) using multivariate methods that allow inclusion of multiple effect sizes per study and account for the covariance between effect sizes within a study sample; (d) using robust standard error procedures that allow inclusion of multiple effect sizes per study sample; (e) running a series of smaller meta-analyses based on subsets of effect sizes such that only one effect size per study sample is included within a given analysis. Meta-analyses that have potential statistical dependencies among effect sizes and ignore them or do not describe how they were handled are assumed to produce incorrect standard errors and erroneous results for the associated statistical significance tests and confidence intervals.</t>
    </r>
  </si>
  <si>
    <r>
      <t>In some cases, even if the authors do not explicitly state how dependent effect sizes were handled, it may be possible to ascertain by examining forest plots or tables that list the studies included within a given analysis. If each of the studies contributing to a given analysis appear to be unique, it is reasonable to infer that independent effect sizes were used. In other cases the forest plot or other itemizations may show multiple effect sizes for a given study reference or citation, which may or may not be appropriate (e.g., some study reports provide data for multiple independent subsamples). In those instances, the coder will need to examine the text of the meta-analysis to determine if those apparent dependencies are explained.</t>
    </r>
    <r>
      <rPr>
        <b/>
        <sz val="11"/>
        <color rgb="FFFF0000"/>
        <rFont val="Calibri"/>
        <family val="2"/>
        <scheme val="minor"/>
      </rPr>
      <t xml:space="preserve"> </t>
    </r>
  </si>
  <si>
    <r>
      <t xml:space="preserve">H. </t>
    </r>
    <r>
      <rPr>
        <b/>
        <i/>
        <sz val="11"/>
        <color theme="1"/>
        <rFont val="Calibri"/>
        <family val="2"/>
        <scheme val="minor"/>
      </rPr>
      <t>EFFECT SIZE REPORTING</t>
    </r>
    <r>
      <rPr>
        <sz val="11"/>
        <color theme="1"/>
        <rFont val="Calibri"/>
        <family val="2"/>
        <scheme val="minor"/>
      </rPr>
      <t xml:space="preserve"> assesses whether the meta-analysis reported an aggregate mean effect size that synthesized (averaged) effect sizes across one or more sets of multiple studies, and whether the meta-analysis also provided estimates of precision around the point estimate(s). Preference is given to meta-analyses that report mean effect sizes for the key findings along with confidence intervals around the mean, or standard errors of the mean effect size that would allow calculation of the confidence interval around the mean.</t>
    </r>
  </si>
  <si>
    <r>
      <t xml:space="preserve">I. </t>
    </r>
    <r>
      <rPr>
        <b/>
        <i/>
        <sz val="11"/>
        <color theme="1"/>
        <rFont val="Calibri"/>
        <family val="2"/>
        <scheme val="minor"/>
      </rPr>
      <t>WEIGHTING OF RESULTS</t>
    </r>
    <r>
      <rPr>
        <sz val="11"/>
        <color theme="1"/>
        <rFont val="Calibri"/>
        <family val="2"/>
        <scheme val="minor"/>
      </rPr>
      <t xml:space="preserve"> assesses whether the meta-analysis uses appropriate weighting schemes when estimating mean effect sizes and in other analyses in order to give greater weight to the effect sizes estimated with more precision (e.g., based on larger samples). Appropriate weighting schemes include inverse variance weighting and sample size weighting. Inappropriate weighting schemes would include weighting effect sizes by quality scores or some other arbitrary author-defined function, or using no weights at all.</t>
    </r>
  </si>
  <si>
    <t>Coders can reasonably assume appropriate weighting even if the meta-analysis does not explicitly state what weights were used, but does mention using statistical software specifically designed for meta-analysis. Some of the most common meta-analysis software procedures and macros that may be reported are:</t>
  </si>
  <si>
    <r>
      <t>·</t>
    </r>
    <r>
      <rPr>
        <sz val="7"/>
        <color theme="1"/>
        <rFont val="Times New Roman"/>
        <family val="1"/>
      </rPr>
      <t xml:space="preserve">         </t>
    </r>
    <r>
      <rPr>
        <sz val="11"/>
        <color theme="1"/>
        <rFont val="Georgia"/>
        <family val="1"/>
      </rPr>
      <t xml:space="preserve">CMA (Comprehensive Meta-Analysis) </t>
    </r>
  </si>
  <si>
    <r>
      <t>·</t>
    </r>
    <r>
      <rPr>
        <sz val="7"/>
        <color theme="1"/>
        <rFont val="Times New Roman"/>
        <family val="1"/>
      </rPr>
      <t xml:space="preserve">         </t>
    </r>
    <r>
      <rPr>
        <sz val="11"/>
        <color theme="1"/>
        <rFont val="Georgia"/>
        <family val="1"/>
      </rPr>
      <t>Meta-Analyst</t>
    </r>
  </si>
  <si>
    <r>
      <t>·</t>
    </r>
    <r>
      <rPr>
        <sz val="7"/>
        <color theme="1"/>
        <rFont val="Times New Roman"/>
        <family val="1"/>
      </rPr>
      <t xml:space="preserve">         </t>
    </r>
    <r>
      <rPr>
        <sz val="11"/>
        <color theme="1"/>
        <rFont val="Georgia"/>
        <family val="1"/>
      </rPr>
      <t>Meta-Win</t>
    </r>
  </si>
  <si>
    <r>
      <t>·</t>
    </r>
    <r>
      <rPr>
        <sz val="7"/>
        <color theme="1"/>
        <rFont val="Times New Roman"/>
        <family val="1"/>
      </rPr>
      <t xml:space="preserve">         </t>
    </r>
    <r>
      <rPr>
        <sz val="11"/>
        <color theme="1"/>
        <rFont val="Georgia"/>
        <family val="1"/>
      </rPr>
      <t>RevMan</t>
    </r>
  </si>
  <si>
    <r>
      <t>·</t>
    </r>
    <r>
      <rPr>
        <sz val="7"/>
        <color theme="1"/>
        <rFont val="Times New Roman"/>
        <family val="1"/>
      </rPr>
      <t xml:space="preserve">         </t>
    </r>
    <r>
      <rPr>
        <sz val="11"/>
        <color theme="1"/>
        <rFont val="Georgia"/>
        <family val="1"/>
      </rPr>
      <t>R packages designed specifically for meta-analysis (e.g., metafor)*</t>
    </r>
  </si>
  <si>
    <r>
      <t>·</t>
    </r>
    <r>
      <rPr>
        <sz val="7"/>
        <color theme="1"/>
        <rFont val="Times New Roman"/>
        <family val="1"/>
      </rPr>
      <t xml:space="preserve">         </t>
    </r>
    <r>
      <rPr>
        <sz val="11"/>
        <color theme="1"/>
        <rFont val="Georgia"/>
        <family val="1"/>
      </rPr>
      <t>SAS macros designed specifically for meta-analysis*</t>
    </r>
  </si>
  <si>
    <r>
      <t>·</t>
    </r>
    <r>
      <rPr>
        <sz val="7"/>
        <color theme="1"/>
        <rFont val="Times New Roman"/>
        <family val="1"/>
      </rPr>
      <t xml:space="preserve">         </t>
    </r>
    <r>
      <rPr>
        <sz val="11"/>
        <color theme="1"/>
        <rFont val="Georgia"/>
        <family val="1"/>
      </rPr>
      <t>SPSS macros designed specifically for meta-analysis*</t>
    </r>
  </si>
  <si>
    <r>
      <t>·</t>
    </r>
    <r>
      <rPr>
        <sz val="7"/>
        <color theme="1"/>
        <rFont val="Times New Roman"/>
        <family val="1"/>
      </rPr>
      <t xml:space="preserve">         </t>
    </r>
    <r>
      <rPr>
        <sz val="11"/>
        <color theme="1"/>
        <rFont val="Georgia"/>
        <family val="1"/>
      </rPr>
      <t>Stata macros designed specifically for meta-analysis*</t>
    </r>
  </si>
  <si>
    <r>
      <t xml:space="preserve">For those programs indicated with an asterisk above (R, SAS, SPSS, Stata), it is not sufficient for the meta-analysis author to simply have used that program. Rather, the meta-analysis must explicitly state that analyses were conducted using macros in these programs that had been </t>
    </r>
    <r>
      <rPr>
        <b/>
        <i/>
        <sz val="11"/>
        <color theme="1"/>
        <rFont val="Calibri"/>
        <family val="2"/>
        <scheme val="minor"/>
      </rPr>
      <t>developed specifically for meta-analysis</t>
    </r>
    <r>
      <rPr>
        <sz val="11"/>
        <color theme="1"/>
        <rFont val="Calibri"/>
        <family val="2"/>
        <scheme val="minor"/>
      </rPr>
      <t>. Analyses conducted within the other programs (CMA, Meta-analyst, Meta-Win, RevMan) can automatically be assumed to indicate that appropriate weighting methods were used. In some cases a meta-analysis may use one of the above for the overall analysis of effect sizes but then use standard ANOVA or OLS regression for the moderator analyses.  These can easily be spotted: they will report F-values. If you see F-values (F-tests) associated with the moderator analyses then they have been performed incorrectly. Note that this item does not require the meta-analysis to use specialized meta-analysis software; we merely list these here for easy reference as an indicator of likely correct procedure if the authors do not explicitly discuss weighting procedures.</t>
    </r>
  </si>
  <si>
    <r>
      <t xml:space="preserve">J. </t>
    </r>
    <r>
      <rPr>
        <b/>
        <i/>
        <sz val="12"/>
        <color theme="1"/>
        <rFont val="Georgia"/>
        <family val="1"/>
      </rPr>
      <t>ANALYSIS MODEL</t>
    </r>
    <r>
      <rPr>
        <sz val="12"/>
        <color theme="1"/>
        <rFont val="Georgia"/>
        <family val="1"/>
      </rPr>
      <t xml:space="preserve"> rates a meta-analysis based on whether the authors recognized and addressed the issue of random effects versus fixed effect analysis models. In most cases, a random effects analysis model will be preferred, although there are instances in which a fixed effect model may be appropriate. Preference is generally given to meta-analysis that estimate random effects models because they provide results that are generalizable beyond those studies included in the meta-analysis; allow for variability in effects across different types of studies, populations, interventions, etc.; and provide more conservative estimates of the precision of mean effect sizes. Ideally, meta-analysis authors will report the type of analysis model used; if not, one can assume they estimated random effects models if they report that weighting functions used estimates of within- and between-study variance/variability; or if  they estimated the tau-squared random effects variance component/tau-squared estimate of between-studies variability.</t>
    </r>
  </si>
  <si>
    <t>Broadly, a fixed effect model will use inverse variance weights that only incorporate within-study variance, and may be shown as:</t>
  </si>
  <si>
    <t>or</t>
  </si>
  <si>
    <t xml:space="preserve">where V and SE are the estimates of the effect size variance and standard error, respectively (the calculations for V/SE will vary depending on the effect size metric being used). </t>
  </si>
  <si>
    <t>Random effects models will use inverse variance weights that incorporate an additional variance component which indexes variability between effect sizes in a distribution of true effect sizes, and may be shown as:</t>
  </si>
  <si>
    <r>
      <t>where V is the estimate of the within-study effect size variance and τ</t>
    </r>
    <r>
      <rPr>
        <vertAlign val="superscript"/>
        <sz val="11"/>
        <color rgb="FF000000"/>
        <rFont val="Calibri"/>
        <family val="2"/>
        <scheme val="minor"/>
      </rPr>
      <t>2</t>
    </r>
    <r>
      <rPr>
        <sz val="11"/>
        <color rgb="FF000000"/>
        <rFont val="Calibri"/>
        <family val="2"/>
        <scheme val="minor"/>
      </rPr>
      <t xml:space="preserve"> is the estimate of the between-studies variance component.</t>
    </r>
  </si>
  <si>
    <r>
      <t xml:space="preserve">There are some situations in which a fixed effect model may be justifiable if the meta-analysis is not intended to generalize to studies beyond those included in the meta-analysis, or the author has a specific reason to expect no unexplainable variability in the effect sizes. </t>
    </r>
    <r>
      <rPr>
        <sz val="11"/>
        <color theme="1"/>
        <rFont val="Calibri"/>
        <family val="2"/>
        <scheme val="minor"/>
      </rPr>
      <t>So, the meta-analysis must provide a substantive or statistical justification for the use of a fixed-effect model for it to receive the highest quality rating.</t>
    </r>
  </si>
  <si>
    <r>
      <t xml:space="preserve">K. </t>
    </r>
    <r>
      <rPr>
        <b/>
        <i/>
        <sz val="11"/>
        <color theme="1"/>
        <rFont val="Calibri"/>
        <family val="2"/>
        <scheme val="minor"/>
      </rPr>
      <t>HETEROGENEITY ATTENTIVENESS</t>
    </r>
    <r>
      <rPr>
        <sz val="11"/>
        <color theme="1"/>
        <rFont val="Calibri"/>
        <family val="2"/>
        <scheme val="minor"/>
      </rPr>
      <t xml:space="preserve"> rates a meta-analysis on whether the authors were aware of and attentive to heterogeneity (i.e., variability) in the effect size estimates from the studies in the meta-analysis. This rating is specifically interested in assessing whether authors conducted analysis to examine the heterogeneity in the distribution of effect sizes and explain any observed heterogeneity. A meta-analysis will commonly report one or more of the following heterogeneity statistics: </t>
    </r>
  </si>
  <si>
    <r>
      <t>·</t>
    </r>
    <r>
      <rPr>
        <sz val="7"/>
        <color theme="1"/>
        <rFont val="Times New Roman"/>
        <family val="1"/>
      </rPr>
      <t xml:space="preserve">            </t>
    </r>
    <r>
      <rPr>
        <sz val="12"/>
        <color theme="1"/>
        <rFont val="Georgia"/>
        <family val="1"/>
      </rPr>
      <t>τ</t>
    </r>
    <r>
      <rPr>
        <vertAlign val="superscript"/>
        <sz val="12"/>
        <color theme="1"/>
        <rFont val="Georgia"/>
        <family val="1"/>
      </rPr>
      <t>2</t>
    </r>
    <r>
      <rPr>
        <sz val="12"/>
        <color theme="1"/>
        <rFont val="Georgia"/>
        <family val="1"/>
      </rPr>
      <t xml:space="preserve"> – often reported as tau-squared, other names are random effects variance component, between-studies variance component, estimate of between-study variability, variance of the distribution of effect size estimates.</t>
    </r>
  </si>
  <si>
    <r>
      <t>·</t>
    </r>
    <r>
      <rPr>
        <sz val="7"/>
        <color theme="1"/>
        <rFont val="Times New Roman"/>
        <family val="1"/>
      </rPr>
      <t xml:space="preserve">            </t>
    </r>
    <r>
      <rPr>
        <sz val="12"/>
        <color theme="1"/>
        <rFont val="Georgia"/>
        <family val="1"/>
      </rPr>
      <t>τ – often reported as tau, random effects standard deviation component, between-studies standard deviation, standard deviation of the distribution of effect size estimates.</t>
    </r>
  </si>
  <si>
    <r>
      <t>·</t>
    </r>
    <r>
      <rPr>
        <sz val="7"/>
        <color theme="1"/>
        <rFont val="Times New Roman"/>
        <family val="1"/>
      </rPr>
      <t xml:space="preserve">            </t>
    </r>
    <r>
      <rPr>
        <sz val="12"/>
        <color theme="1"/>
        <rFont val="Georgia"/>
        <family val="1"/>
      </rPr>
      <t>Q - often reported as Q, χ</t>
    </r>
    <r>
      <rPr>
        <vertAlign val="superscript"/>
        <sz val="12"/>
        <color theme="1"/>
        <rFont val="Georgia"/>
        <family val="1"/>
      </rPr>
      <t>2</t>
    </r>
    <r>
      <rPr>
        <sz val="12"/>
        <color theme="1"/>
        <rFont val="Georgia"/>
        <family val="1"/>
      </rPr>
      <t>, Cochran’s Q, Q-total, Q-test for homogeneity, Q-test for heterogeneity. This Q refers to the weighted sum of squares of the effect sizes for all of the studies included in a meta-analysis.</t>
    </r>
  </si>
  <si>
    <r>
      <t>·</t>
    </r>
    <r>
      <rPr>
        <sz val="7"/>
        <color theme="1"/>
        <rFont val="Times New Roman"/>
        <family val="1"/>
      </rPr>
      <t xml:space="preserve">            </t>
    </r>
    <r>
      <rPr>
        <sz val="12"/>
        <color theme="1"/>
        <rFont val="Georgia"/>
        <family val="1"/>
      </rPr>
      <t>I</t>
    </r>
    <r>
      <rPr>
        <vertAlign val="superscript"/>
        <sz val="12"/>
        <color theme="1"/>
        <rFont val="Georgia"/>
        <family val="1"/>
      </rPr>
      <t>2</t>
    </r>
    <r>
      <rPr>
        <sz val="12"/>
        <color theme="1"/>
        <rFont val="Georgia"/>
        <family val="1"/>
      </rPr>
      <t xml:space="preserve"> – often reported as I-squared, may also be called the percentage of variability in effect sizes due to heterogeneity or between-study differences.</t>
    </r>
  </si>
  <si>
    <t>Authors that observe heterogeneity in the effect sizes may then attempt to explain some of that variability using moderator analysis, typically through the use of meta-regression models or analysis of variance models specifically designed for meta-analysis data.</t>
  </si>
  <si>
    <t>Step 2. Overall Meta-Analysis Quality Rating</t>
  </si>
  <si>
    <t>Add up the scores on the individual quality items in each of the following four groups:</t>
  </si>
  <si>
    <r>
      <t>1.</t>
    </r>
    <r>
      <rPr>
        <sz val="7"/>
        <color theme="1"/>
        <rFont val="Times New Roman"/>
        <family val="1"/>
      </rPr>
      <t xml:space="preserve">       </t>
    </r>
    <r>
      <rPr>
        <sz val="12"/>
        <color theme="1"/>
        <rFont val="Georgia"/>
        <family val="1"/>
      </rPr>
      <t>Item E (Methodological Quality): 1 item;</t>
    </r>
  </si>
  <si>
    <r>
      <t>2.</t>
    </r>
    <r>
      <rPr>
        <sz val="7"/>
        <color theme="1"/>
        <rFont val="Times New Roman"/>
        <family val="1"/>
      </rPr>
      <t xml:space="preserve">      </t>
    </r>
    <r>
      <rPr>
        <sz val="12"/>
        <color theme="1"/>
        <rFont val="Georgia"/>
        <family val="1"/>
      </rPr>
      <t>Items G-K  (Main Analysis): 5 items;</t>
    </r>
  </si>
  <si>
    <r>
      <t>3.</t>
    </r>
    <r>
      <rPr>
        <sz val="7"/>
        <color theme="1"/>
        <rFont val="Times New Roman"/>
        <family val="1"/>
      </rPr>
      <t xml:space="preserve">      </t>
    </r>
    <r>
      <rPr>
        <sz val="12"/>
        <color theme="1"/>
        <rFont val="Georgia"/>
        <family val="1"/>
      </rPr>
      <t>Items A-C (Eligibility &amp; Search): 3 items;</t>
    </r>
  </si>
  <si>
    <r>
      <t>4.</t>
    </r>
    <r>
      <rPr>
        <sz val="7"/>
        <color theme="1"/>
        <rFont val="Times New Roman"/>
        <family val="1"/>
      </rPr>
      <t xml:space="preserve">      </t>
    </r>
    <r>
      <rPr>
        <sz val="12"/>
        <color theme="1"/>
        <rFont val="Georgia"/>
        <family val="1"/>
      </rPr>
      <t>Items D, F, &amp; L (Coder Reliability, Outlier Analysis, Publication Bias): 3 items.</t>
    </r>
  </si>
  <si>
    <t>Use the following matrix to determine the low, medium, or high scoring range for each group of items and the associated summary value subtotal.</t>
  </si>
  <si>
    <t>Sum the summary score subtotals to determine the total summary score and categorize the overall Meta-Analysis Quality Rating as follows:</t>
  </si>
  <si>
    <t>High Quality</t>
  </si>
  <si>
    <t>Total Summary Score 24-30</t>
  </si>
  <si>
    <t>Medium Quality</t>
  </si>
  <si>
    <t>Total Summary Score 17-23</t>
  </si>
  <si>
    <t>Low Quality</t>
  </si>
  <si>
    <t>Total Summary Score 10-16</t>
  </si>
  <si>
    <t>Check / Points / Description</t>
  </si>
  <si>
    <r>
      <t xml:space="preserve">
</t>
    </r>
    <r>
      <rPr>
        <b/>
        <i/>
        <sz val="11"/>
        <color theme="1"/>
        <rFont val="Calibri"/>
        <family val="2"/>
        <scheme val="minor"/>
      </rPr>
      <t xml:space="preserve">Clear PICO Criteria. </t>
    </r>
    <r>
      <rPr>
        <sz val="11"/>
        <color theme="1"/>
        <rFont val="Calibri"/>
        <family val="2"/>
        <scheme val="minor"/>
      </rPr>
      <t xml:space="preserve">
</t>
    </r>
    <r>
      <rPr>
        <b/>
        <sz val="11"/>
        <rFont val="Calibri"/>
        <family val="2"/>
        <scheme val="minor"/>
      </rPr>
      <t>3 =</t>
    </r>
    <r>
      <rPr>
        <sz val="11"/>
        <color rgb="FFFF0000"/>
        <rFont val="Calibri"/>
        <family val="2"/>
        <scheme val="minor"/>
      </rPr>
      <t xml:space="preserve"> </t>
    </r>
    <r>
      <rPr>
        <sz val="11"/>
        <color theme="1"/>
        <rFont val="Calibri"/>
        <family val="2"/>
        <scheme val="minor"/>
      </rPr>
      <t>The meta-analysis clearly defines what types of studies were included or excluded. Specifically, the meta-analysis must outline what types of Participant populations, Interventions, Comparison groups/study designs, and Outcomes were eligible. The PICO criteria must be explicitly presented or CLEARLY implicit without any ambiguity. That is, some meta-analyses may not specify the eligible participant population but the eligible participants are clear from the nature of the programs; e.g., drug courts are clearly intended for substance using offenders.</t>
    </r>
  </si>
  <si>
    <r>
      <rPr>
        <b/>
        <i/>
        <sz val="11"/>
        <color theme="1"/>
        <rFont val="Calibri"/>
        <family val="2"/>
        <scheme val="minor"/>
      </rPr>
      <t>Cannot Tell.</t>
    </r>
    <r>
      <rPr>
        <sz val="11"/>
        <color theme="1"/>
        <rFont val="Calibri"/>
        <family val="2"/>
        <scheme val="minor"/>
      </rPr>
      <t xml:space="preserve">
</t>
    </r>
    <r>
      <rPr>
        <b/>
        <sz val="11"/>
        <color theme="1"/>
        <rFont val="Calibri"/>
        <family val="2"/>
        <scheme val="minor"/>
      </rPr>
      <t>1</t>
    </r>
    <r>
      <rPr>
        <sz val="11"/>
        <color theme="1"/>
        <rFont val="Calibri"/>
        <family val="2"/>
        <scheme val="minor"/>
      </rPr>
      <t xml:space="preserve"> = The meta-analysis does not specify the criteria used to select studies eligible for inclusion.</t>
    </r>
  </si>
  <si>
    <r>
      <rPr>
        <b/>
        <i/>
        <sz val="11"/>
        <color theme="1"/>
        <rFont val="Calibri"/>
        <family val="2"/>
        <scheme val="minor"/>
      </rPr>
      <t>Vague or Incomplete Criteria</t>
    </r>
    <r>
      <rPr>
        <sz val="11"/>
        <color theme="1"/>
        <rFont val="Calibri"/>
        <family val="2"/>
        <scheme val="minor"/>
      </rPr>
      <t xml:space="preserve">
</t>
    </r>
    <r>
      <rPr>
        <b/>
        <sz val="11"/>
        <color theme="1"/>
        <rFont val="Calibri"/>
        <family val="2"/>
        <scheme val="minor"/>
      </rPr>
      <t>2</t>
    </r>
    <r>
      <rPr>
        <sz val="11"/>
        <color theme="1"/>
        <rFont val="Calibri"/>
        <family val="2"/>
        <scheme val="minor"/>
      </rPr>
      <t xml:space="preserve"> = The meta-analysis makes vague mention of eligibility criteria, but not at a level of specificity that would permit replication of study selection. Or, the meta-analysis may provide an incomplete listing of eligibility criteria, e.g., include some but not all of the PICO eligibility criteria (e.g., describes eligible intervention and study designs, but not participants). Note that if a PICO criterion is not specified but the nature of that criterion is implicit (e.g., the meta-analysis is about sex offender programs but the eligible participants are not specified), the meta-analysis would be coded as a “3” above.</t>
    </r>
  </si>
  <si>
    <r>
      <t xml:space="preserve">
</t>
    </r>
    <r>
      <rPr>
        <b/>
        <i/>
        <sz val="11"/>
        <color theme="1"/>
        <rFont val="Calibri"/>
        <family val="2"/>
        <scheme val="minor"/>
      </rPr>
      <t>Comprehensive Search.</t>
    </r>
    <r>
      <rPr>
        <sz val="11"/>
        <color theme="1"/>
        <rFont val="Calibri"/>
        <family val="2"/>
        <scheme val="minor"/>
      </rPr>
      <t xml:space="preserve">
</t>
    </r>
    <r>
      <rPr>
        <b/>
        <sz val="11"/>
        <color theme="1"/>
        <rFont val="Calibri"/>
        <family val="2"/>
        <scheme val="minor"/>
      </rPr>
      <t>3</t>
    </r>
    <r>
      <rPr>
        <sz val="11"/>
        <color theme="1"/>
        <rFont val="Calibri"/>
        <family val="2"/>
        <scheme val="minor"/>
      </rPr>
      <t xml:space="preserve"> = The literature search was 
(a) comprehensive: included more than two sources of literature, 
AND
(b) diverse: included some combination of literature sources such as searches of bibliographic databases, searches of websites, hand-searches of journals, contacting authors, forward citation searching, backward citation searching (harvesting references), etc.</t>
    </r>
  </si>
  <si>
    <r>
      <t xml:space="preserve">
</t>
    </r>
    <r>
      <rPr>
        <b/>
        <i/>
        <sz val="11"/>
        <color theme="1"/>
        <rFont val="Calibri"/>
        <family val="2"/>
        <scheme val="minor"/>
      </rPr>
      <t>Two Sources Only.</t>
    </r>
    <r>
      <rPr>
        <sz val="11"/>
        <color theme="1"/>
        <rFont val="Calibri"/>
        <family val="2"/>
        <scheme val="minor"/>
      </rPr>
      <t xml:space="preserve"> 
</t>
    </r>
    <r>
      <rPr>
        <b/>
        <sz val="11"/>
        <color theme="1"/>
        <rFont val="Calibri"/>
        <family val="2"/>
        <scheme val="minor"/>
      </rPr>
      <t>1</t>
    </r>
    <r>
      <rPr>
        <sz val="11"/>
        <color theme="1"/>
        <rFont val="Calibri"/>
        <family val="2"/>
        <scheme val="minor"/>
      </rPr>
      <t xml:space="preserve"> = The meta-analysis relies on only two sources of literature (this could be electronic databases or other types of literature sources).</t>
    </r>
  </si>
  <si>
    <r>
      <t xml:space="preserve">
</t>
    </r>
    <r>
      <rPr>
        <b/>
        <i/>
        <sz val="11"/>
        <color theme="1"/>
        <rFont val="Calibri"/>
        <family val="2"/>
        <scheme val="minor"/>
      </rPr>
      <t xml:space="preserve">Includes Grey Literature. 
</t>
    </r>
    <r>
      <rPr>
        <sz val="11"/>
        <color theme="1"/>
        <rFont val="Calibri"/>
        <family val="2"/>
        <scheme val="minor"/>
      </rPr>
      <t xml:space="preserve">
</t>
    </r>
    <r>
      <rPr>
        <b/>
        <sz val="11"/>
        <color theme="1"/>
        <rFont val="Calibri"/>
        <family val="2"/>
        <scheme val="minor"/>
      </rPr>
      <t>3</t>
    </r>
    <r>
      <rPr>
        <sz val="11"/>
        <color theme="1"/>
        <rFont val="Calibri"/>
        <family val="2"/>
        <scheme val="minor"/>
      </rPr>
      <t xml:space="preserve"> = The meta-analysis includes grey literature/unpublished studies. Note that this refers to studies included in the actual systematic review/meta-analysis; it does not refer to studies that are listed in the reference list of the document but were not included in the actual synthesis of the research.</t>
    </r>
  </si>
  <si>
    <r>
      <t xml:space="preserve">
</t>
    </r>
    <r>
      <rPr>
        <b/>
        <i/>
        <sz val="11"/>
        <color theme="1"/>
        <rFont val="Calibri"/>
        <family val="2"/>
        <scheme val="minor"/>
      </rPr>
      <t xml:space="preserve">Attempted But Didn’t Locate Grey Literature. 
</t>
    </r>
    <r>
      <rPr>
        <sz val="11"/>
        <color theme="1"/>
        <rFont val="Calibri"/>
        <family val="2"/>
        <scheme val="minor"/>
      </rPr>
      <t xml:space="preserve">
</t>
    </r>
    <r>
      <rPr>
        <b/>
        <sz val="11"/>
        <color theme="1"/>
        <rFont val="Calibri"/>
        <family val="2"/>
        <scheme val="minor"/>
      </rPr>
      <t>2</t>
    </r>
    <r>
      <rPr>
        <sz val="11"/>
        <color theme="1"/>
        <rFont val="Calibri"/>
        <family val="2"/>
        <scheme val="minor"/>
      </rPr>
      <t xml:space="preserve"> = The meta-analysis attempted to include grey literature during the search procedure, but no unpublished reports were ultimately included in the meta-analysis.</t>
    </r>
  </si>
  <si>
    <r>
      <t xml:space="preserve">
</t>
    </r>
    <r>
      <rPr>
        <b/>
        <i/>
        <sz val="11"/>
        <color theme="1"/>
        <rFont val="Calibri"/>
        <family val="2"/>
        <scheme val="minor"/>
      </rPr>
      <t>Inadequate Coder Reliability.</t>
    </r>
    <r>
      <rPr>
        <sz val="11"/>
        <color theme="1"/>
        <rFont val="Calibri"/>
        <family val="2"/>
        <scheme val="minor"/>
      </rPr>
      <t xml:space="preserve"> 
</t>
    </r>
    <r>
      <rPr>
        <b/>
        <sz val="11"/>
        <color theme="1"/>
        <rFont val="Calibri"/>
        <family val="2"/>
        <scheme val="minor"/>
      </rPr>
      <t>1</t>
    </r>
    <r>
      <rPr>
        <sz val="11"/>
        <color theme="1"/>
        <rFont val="Calibri"/>
        <family val="2"/>
        <scheme val="minor"/>
      </rPr>
      <t xml:space="preserve"> = The meta-analysis 
(a) does not report how many coders were used to extract data and there is no information on inter-coder reliability, 
OR
(b) only had one coder.</t>
    </r>
  </si>
  <si>
    <r>
      <t xml:space="preserve">      ·</t>
    </r>
    <r>
      <rPr>
        <sz val="7"/>
        <color theme="1"/>
        <rFont val="Times New Roman"/>
        <family val="1"/>
      </rPr>
      <t xml:space="preserve">         </t>
    </r>
    <r>
      <rPr>
        <sz val="11"/>
        <color theme="1"/>
        <rFont val="Georgia"/>
        <family val="1"/>
      </rPr>
      <t xml:space="preserve">categorizing studies into those with low, medium, high quality, etc., </t>
    </r>
  </si>
  <si>
    <r>
      <t xml:space="preserve">      ·</t>
    </r>
    <r>
      <rPr>
        <sz val="7"/>
        <color theme="1"/>
        <rFont val="Times New Roman"/>
        <family val="1"/>
      </rPr>
      <t xml:space="preserve">         </t>
    </r>
    <r>
      <rPr>
        <sz val="11"/>
        <color theme="1"/>
        <rFont val="Georgia"/>
        <family val="1"/>
      </rPr>
      <t>using a ‘risk of bias’ tool or some other quality checklist to assess methodological quality,</t>
    </r>
  </si>
  <si>
    <r>
      <t xml:space="preserve">      ·</t>
    </r>
    <r>
      <rPr>
        <sz val="7"/>
        <color theme="1"/>
        <rFont val="Times New Roman"/>
        <family val="1"/>
      </rPr>
      <t xml:space="preserve">         </t>
    </r>
    <r>
      <rPr>
        <sz val="11"/>
        <color theme="1"/>
        <rFont val="Georgia"/>
        <family val="1"/>
      </rPr>
      <t>summarizing the number of studies with desired methodological attributes such as random assignment, intent-to-treat analyses, low attrition, blinding of personnel or outcomes, allocation concealment, or measurement reliability.</t>
    </r>
  </si>
  <si>
    <r>
      <t xml:space="preserve">      ·</t>
    </r>
    <r>
      <rPr>
        <sz val="7"/>
        <color theme="1"/>
        <rFont val="Times New Roman"/>
        <family val="1"/>
      </rPr>
      <t xml:space="preserve">         </t>
    </r>
    <r>
      <rPr>
        <sz val="11"/>
        <color theme="1"/>
        <rFont val="Georgia"/>
        <family val="1"/>
      </rPr>
      <t xml:space="preserve">presenting results split out separately by some quality characteristic (e.g., quality score, risk of bias score, study design, study attrition), </t>
    </r>
  </si>
  <si>
    <r>
      <t xml:space="preserve">
</t>
    </r>
    <r>
      <rPr>
        <b/>
        <i/>
        <sz val="11"/>
        <color theme="1"/>
        <rFont val="Calibri"/>
        <family val="2"/>
        <scheme val="minor"/>
      </rPr>
      <t>Assessed and Addressed Quality.</t>
    </r>
    <r>
      <rPr>
        <sz val="11"/>
        <color theme="1"/>
        <rFont val="Calibri"/>
        <family val="2"/>
        <scheme val="minor"/>
      </rPr>
      <t xml:space="preserve"> 
</t>
    </r>
    <r>
      <rPr>
        <b/>
        <sz val="11"/>
        <color theme="1"/>
        <rFont val="Calibri"/>
        <family val="2"/>
        <scheme val="minor"/>
      </rPr>
      <t>3</t>
    </r>
    <r>
      <rPr>
        <sz val="11"/>
        <color theme="1"/>
        <rFont val="Calibri"/>
        <family val="2"/>
        <scheme val="minor"/>
      </rPr>
      <t xml:space="preserve"> = The meta-analysis (a) explicitly describes the methodological quality of the included studies and (b) provides some evidence that either quality did not bias or influence the findings OR reports results split out separately by some quality characteristic. It is not sufficient for the meta-analysis to state that study quality was measured; it must also provide at least some description of the actual quality of the included studies, and provide evidence that quality did not bias the results or report the results separately or use statistical adjustments to ensure quality did not bias the results. </t>
    </r>
  </si>
  <si>
    <r>
      <t xml:space="preserve">
</t>
    </r>
    <r>
      <rPr>
        <b/>
        <i/>
        <sz val="11"/>
        <color theme="1"/>
        <rFont val="Calibri"/>
        <family val="2"/>
        <scheme val="minor"/>
      </rPr>
      <t>Vague Quality Assessment.</t>
    </r>
    <r>
      <rPr>
        <sz val="11"/>
        <color theme="1"/>
        <rFont val="Calibri"/>
        <family val="2"/>
        <scheme val="minor"/>
      </rPr>
      <t xml:space="preserve"> 
</t>
    </r>
    <r>
      <rPr>
        <b/>
        <sz val="11"/>
        <color theme="1"/>
        <rFont val="Calibri"/>
        <family val="2"/>
        <scheme val="minor"/>
      </rPr>
      <t>2</t>
    </r>
    <r>
      <rPr>
        <sz val="11"/>
        <color theme="1"/>
        <rFont val="Calibri"/>
        <family val="2"/>
        <scheme val="minor"/>
      </rPr>
      <t xml:space="preserve"> = The meta-analysis vaguely mentions that the quality of included studies was assessed, but does not explicitly state the actual quality of the included studies. Or, the meta-analysis included reportedly poor quality studies, but provides no evidence that these poor quality studies were handled in a way so as not to bias the results.</t>
    </r>
  </si>
  <si>
    <r>
      <t xml:space="preserve">
</t>
    </r>
    <r>
      <rPr>
        <b/>
        <i/>
        <sz val="11"/>
        <color theme="1"/>
        <rFont val="Calibri"/>
        <family val="2"/>
        <scheme val="minor"/>
      </rPr>
      <t>No Quality Assessment or Cannot Tell.</t>
    </r>
    <r>
      <rPr>
        <sz val="11"/>
        <color theme="1"/>
        <rFont val="Calibri"/>
        <family val="2"/>
        <scheme val="minor"/>
      </rPr>
      <t xml:space="preserve"> 
</t>
    </r>
    <r>
      <rPr>
        <b/>
        <sz val="11"/>
        <color theme="1"/>
        <rFont val="Calibri"/>
        <family val="2"/>
        <scheme val="minor"/>
      </rPr>
      <t>1</t>
    </r>
    <r>
      <rPr>
        <sz val="11"/>
        <color theme="1"/>
        <rFont val="Calibri"/>
        <family val="2"/>
        <scheme val="minor"/>
      </rPr>
      <t xml:space="preserve"> = The meta-analysis does not explicitly address the quality of the studies included or the potential for bias.</t>
    </r>
  </si>
  <si>
    <r>
      <t xml:space="preserve">
</t>
    </r>
    <r>
      <rPr>
        <b/>
        <i/>
        <sz val="11"/>
        <color theme="1"/>
        <rFont val="Calibri"/>
        <family val="2"/>
        <scheme val="minor"/>
      </rPr>
      <t>No Outliers Mentioned or Cannot Tell.</t>
    </r>
    <r>
      <rPr>
        <sz val="11"/>
        <color theme="1"/>
        <rFont val="Calibri"/>
        <family val="2"/>
        <scheme val="minor"/>
      </rPr>
      <t xml:space="preserve"> 
</t>
    </r>
    <r>
      <rPr>
        <b/>
        <sz val="11"/>
        <color theme="1"/>
        <rFont val="Calibri"/>
        <family val="2"/>
        <scheme val="minor"/>
      </rPr>
      <t>2</t>
    </r>
    <r>
      <rPr>
        <sz val="11"/>
        <color theme="1"/>
        <rFont val="Calibri"/>
        <family val="2"/>
        <scheme val="minor"/>
      </rPr>
      <t xml:space="preserve"> = The meta-analysis does not mention outliers or report examining whether there were any outlying effect sizes. </t>
    </r>
  </si>
  <si>
    <r>
      <t xml:space="preserve">
</t>
    </r>
    <r>
      <rPr>
        <b/>
        <i/>
        <sz val="11"/>
        <color theme="1"/>
        <rFont val="Calibri"/>
        <family val="2"/>
        <scheme val="minor"/>
      </rPr>
      <t>Outliers Identified but not Addressed.</t>
    </r>
    <r>
      <rPr>
        <sz val="11"/>
        <color theme="1"/>
        <rFont val="Calibri"/>
        <family val="2"/>
        <scheme val="minor"/>
      </rPr>
      <t xml:space="preserve"> 
</t>
    </r>
    <r>
      <rPr>
        <b/>
        <sz val="11"/>
        <color theme="1"/>
        <rFont val="Calibri"/>
        <family val="2"/>
        <scheme val="minor"/>
      </rPr>
      <t>1</t>
    </r>
    <r>
      <rPr>
        <sz val="11"/>
        <color theme="1"/>
        <rFont val="Calibri"/>
        <family val="2"/>
        <scheme val="minor"/>
      </rPr>
      <t xml:space="preserve"> = The meta-analysis explicitly reports outlying effect sizes; however, the meta-analysis does not report how, or if, they were handled in the analysis. </t>
    </r>
  </si>
  <si>
    <r>
      <t xml:space="preserve">
</t>
    </r>
    <r>
      <rPr>
        <b/>
        <i/>
        <sz val="11"/>
        <color theme="1"/>
        <rFont val="Calibri"/>
        <family val="2"/>
        <scheme val="minor"/>
      </rPr>
      <t>Appropriate Handling of Dependent Effect Sizes.</t>
    </r>
    <r>
      <rPr>
        <sz val="11"/>
        <color theme="1"/>
        <rFont val="Calibri"/>
        <family val="2"/>
        <scheme val="minor"/>
      </rPr>
      <t xml:space="preserve"> 
</t>
    </r>
    <r>
      <rPr>
        <b/>
        <sz val="11"/>
        <color theme="1"/>
        <rFont val="Calibri"/>
        <family val="2"/>
        <scheme val="minor"/>
      </rPr>
      <t>3</t>
    </r>
    <r>
      <rPr>
        <sz val="11"/>
        <color theme="1"/>
        <rFont val="Calibri"/>
        <family val="2"/>
        <scheme val="minor"/>
      </rPr>
      <t xml:space="preserve"> = The meta-analysis does not include more than one effect size from the same respondent sample within any analysis, or appropriate statistical procedures were used to handle dependent effect size estimates.</t>
    </r>
  </si>
  <si>
    <r>
      <t xml:space="preserve">
</t>
    </r>
    <r>
      <rPr>
        <b/>
        <i/>
        <sz val="11"/>
        <color theme="1"/>
        <rFont val="Calibri"/>
        <family val="2"/>
        <scheme val="minor"/>
      </rPr>
      <t>Cannot Tell.</t>
    </r>
    <r>
      <rPr>
        <sz val="11"/>
        <color theme="1"/>
        <rFont val="Calibri"/>
        <family val="2"/>
        <scheme val="minor"/>
      </rPr>
      <t xml:space="preserve"> 
</t>
    </r>
    <r>
      <rPr>
        <b/>
        <sz val="11"/>
        <color theme="1"/>
        <rFont val="Calibri"/>
        <family val="2"/>
        <scheme val="minor"/>
      </rPr>
      <t>2</t>
    </r>
    <r>
      <rPr>
        <sz val="11"/>
        <color theme="1"/>
        <rFont val="Calibri"/>
        <family val="2"/>
        <scheme val="minor"/>
      </rPr>
      <t xml:space="preserve"> = It is unclear whether the meta-analysis data include more than one effect size per study. The meta-analysis may include more than one effect size per study, but there is ambiguity as to whether or how those dependent effect sizes were handled. Or, the meta-analysis does not provide enough information about the included studies to assess whether there multiple effect sizes were included from each study. </t>
    </r>
  </si>
  <si>
    <r>
      <t xml:space="preserve">
</t>
    </r>
    <r>
      <rPr>
        <b/>
        <i/>
        <sz val="11"/>
        <color theme="1"/>
        <rFont val="Calibri"/>
        <family val="2"/>
        <scheme val="minor"/>
      </rPr>
      <t>Inappropriate Handling of Dependent Effect Sizes.</t>
    </r>
    <r>
      <rPr>
        <sz val="11"/>
        <color theme="1"/>
        <rFont val="Calibri"/>
        <family val="2"/>
        <scheme val="minor"/>
      </rPr>
      <t xml:space="preserve"> 
</t>
    </r>
    <r>
      <rPr>
        <b/>
        <sz val="11"/>
        <color theme="1"/>
        <rFont val="Calibri"/>
        <family val="2"/>
        <scheme val="minor"/>
      </rPr>
      <t>1</t>
    </r>
    <r>
      <rPr>
        <sz val="11"/>
        <color theme="1"/>
        <rFont val="Calibri"/>
        <family val="2"/>
        <scheme val="minor"/>
      </rPr>
      <t xml:space="preserve"> = The meta-analysis explicitly includes multiple effect sizes per study within a single analysis, and those dependencies are ignored in the analysis.</t>
    </r>
  </si>
  <si>
    <r>
      <t xml:space="preserve">
</t>
    </r>
    <r>
      <rPr>
        <b/>
        <i/>
        <sz val="11"/>
        <color theme="1"/>
        <rFont val="Calibri"/>
        <family val="2"/>
        <scheme val="minor"/>
      </rPr>
      <t>Mean Effect Size(s) Reported with Confidence Intervals.</t>
    </r>
    <r>
      <rPr>
        <sz val="11"/>
        <color theme="1"/>
        <rFont val="Calibri"/>
        <family val="2"/>
        <scheme val="minor"/>
      </rPr>
      <t xml:space="preserve"> 
</t>
    </r>
    <r>
      <rPr>
        <b/>
        <sz val="11"/>
        <color theme="1"/>
        <rFont val="Calibri"/>
        <family val="2"/>
        <scheme val="minor"/>
      </rPr>
      <t>3</t>
    </r>
    <r>
      <rPr>
        <sz val="11"/>
        <color theme="1"/>
        <rFont val="Calibri"/>
        <family val="2"/>
        <scheme val="minor"/>
      </rPr>
      <t xml:space="preserve"> = The meta-analysis reports mean effect sizes with confidence intervals or standard errors for each analysis conducted, or at least for the key outcomes of interest. 
Note that if a key part of the analysis/findings is related to mean effect sizes within certain subgroups (e.g., quality subgroups, population subgroups, intervention type subgroups) then it is essential that the meta-analysis report confidence intervals or standard errors for those subgroups, or at minimum, provide results from statistical tests (generally meta-regression coefficients, or a Q-test for between-group heterogeneity) comparing the difference in means across those groups.</t>
    </r>
  </si>
  <si>
    <r>
      <t xml:space="preserve">
</t>
    </r>
    <r>
      <rPr>
        <b/>
        <i/>
        <sz val="11"/>
        <color theme="1"/>
        <rFont val="Calibri"/>
        <family val="2"/>
        <scheme val="minor"/>
      </rPr>
      <t>Mean Effect Size(s) Reported without Confidence Intervals.</t>
    </r>
    <r>
      <rPr>
        <sz val="11"/>
        <color theme="1"/>
        <rFont val="Calibri"/>
        <family val="2"/>
        <scheme val="minor"/>
      </rPr>
      <t xml:space="preserve"> 
</t>
    </r>
    <r>
      <rPr>
        <b/>
        <sz val="11"/>
        <color theme="1"/>
        <rFont val="Calibri"/>
        <family val="2"/>
        <scheme val="minor"/>
      </rPr>
      <t>2</t>
    </r>
    <r>
      <rPr>
        <sz val="11"/>
        <color theme="1"/>
        <rFont val="Calibri"/>
        <family val="2"/>
        <scheme val="minor"/>
      </rPr>
      <t xml:space="preserve"> =The meta-analysis reports mean effect sizes with no confidence intervals or standard errors, or the meta-analysis does not report confidence intervals or standard errors for the main subgroups of interest. This also includes cases where the meta-analysis does not include confidence intervals or standard errors, but includes other numeric values that could be used to approximate confidence intervals or standard errors (e.g., exact p-values).</t>
    </r>
  </si>
  <si>
    <r>
      <t xml:space="preserve">
</t>
    </r>
    <r>
      <rPr>
        <b/>
        <i/>
        <sz val="11"/>
        <color theme="1"/>
        <rFont val="Calibri"/>
        <family val="2"/>
        <scheme val="minor"/>
      </rPr>
      <t>No Mean Effect Sizes Reported.</t>
    </r>
    <r>
      <rPr>
        <sz val="11"/>
        <color theme="1"/>
        <rFont val="Calibri"/>
        <family val="2"/>
        <scheme val="minor"/>
      </rPr>
      <t xml:space="preserve"> 
</t>
    </r>
    <r>
      <rPr>
        <b/>
        <sz val="11"/>
        <color theme="1"/>
        <rFont val="Calibri"/>
        <family val="2"/>
        <scheme val="minor"/>
      </rPr>
      <t>1</t>
    </r>
    <r>
      <rPr>
        <sz val="11"/>
        <color theme="1"/>
        <rFont val="Calibri"/>
        <family val="2"/>
        <scheme val="minor"/>
      </rPr>
      <t xml:space="preserve"> = The meta-analysis does not report a mean effect size but reports individual study effect sizes only. Seek an expert meta-analyst to determine whether this meta-analysis is eligible for inclusion in the DSG database (See Initial Eligibility Criterion #2).</t>
    </r>
  </si>
  <si>
    <r>
      <t xml:space="preserve">
</t>
    </r>
    <r>
      <rPr>
        <b/>
        <i/>
        <sz val="11"/>
        <color theme="1"/>
        <rFont val="Calibri"/>
        <family val="2"/>
        <scheme val="minor"/>
      </rPr>
      <t>Appropriate Weighting Used.</t>
    </r>
    <r>
      <rPr>
        <b/>
        <sz val="11"/>
        <color theme="1"/>
        <rFont val="Calibri"/>
        <family val="2"/>
        <scheme val="minor"/>
      </rPr>
      <t xml:space="preserve"> 
</t>
    </r>
    <r>
      <rPr>
        <sz val="11"/>
        <color theme="1"/>
        <rFont val="Calibri"/>
        <family val="2"/>
        <scheme val="minor"/>
      </rPr>
      <t xml:space="preserve">
</t>
    </r>
    <r>
      <rPr>
        <b/>
        <sz val="11"/>
        <color theme="1"/>
        <rFont val="Calibri"/>
        <family val="2"/>
        <scheme val="minor"/>
      </rPr>
      <t>3</t>
    </r>
    <r>
      <rPr>
        <sz val="11"/>
        <color theme="1"/>
        <rFont val="Calibri"/>
        <family val="2"/>
        <scheme val="minor"/>
      </rPr>
      <t xml:space="preserve"> = The meta-analysis uses inverse variance weights or sample size weights in all analyses with effect sizes.</t>
    </r>
  </si>
  <si>
    <r>
      <t xml:space="preserve">
</t>
    </r>
    <r>
      <rPr>
        <b/>
        <i/>
        <sz val="11"/>
        <color theme="1"/>
        <rFont val="Calibri"/>
        <family val="2"/>
        <scheme val="minor"/>
      </rPr>
      <t xml:space="preserve">Cannot Tell if Weighting Used.
</t>
    </r>
    <r>
      <rPr>
        <b/>
        <sz val="11"/>
        <color theme="1"/>
        <rFont val="Calibri"/>
        <family val="2"/>
        <scheme val="minor"/>
      </rPr>
      <t>2</t>
    </r>
    <r>
      <rPr>
        <sz val="11"/>
        <color theme="1"/>
        <rFont val="Calibri"/>
        <family val="2"/>
        <scheme val="minor"/>
      </rPr>
      <t xml:space="preserve"> = It is unclear whether weighting was used. </t>
    </r>
  </si>
  <si>
    <r>
      <t xml:space="preserve">
</t>
    </r>
    <r>
      <rPr>
        <b/>
        <i/>
        <sz val="11"/>
        <color theme="1"/>
        <rFont val="Calibri"/>
        <family val="2"/>
        <scheme val="minor"/>
      </rPr>
      <t>No Weighting, or Quality or Other Weighting.</t>
    </r>
    <r>
      <rPr>
        <sz val="11"/>
        <color theme="1"/>
        <rFont val="Calibri"/>
        <family val="2"/>
        <scheme val="minor"/>
      </rPr>
      <t xml:space="preserve"> 
</t>
    </r>
    <r>
      <rPr>
        <b/>
        <sz val="11"/>
        <color theme="1"/>
        <rFont val="Calibri"/>
        <family val="2"/>
        <scheme val="minor"/>
      </rPr>
      <t>1</t>
    </r>
    <r>
      <rPr>
        <sz val="11"/>
        <color theme="1"/>
        <rFont val="Calibri"/>
        <family val="2"/>
        <scheme val="minor"/>
      </rPr>
      <t xml:space="preserve"> = The meta-analysis does not use inverse variance or sample size weighting, but instead does not use any weighting, or uses some other type of index, such as a quality rating, to weight some or all effect size estimates. </t>
    </r>
  </si>
  <si>
    <r>
      <t xml:space="preserve">
</t>
    </r>
    <r>
      <rPr>
        <b/>
        <i/>
        <sz val="11"/>
        <color theme="1"/>
        <rFont val="Calibri"/>
        <family val="2"/>
        <scheme val="minor"/>
      </rPr>
      <t>Random Effects or Justification for Fixed Effect Model.</t>
    </r>
    <r>
      <rPr>
        <sz val="11"/>
        <color theme="1"/>
        <rFont val="Calibri"/>
        <family val="2"/>
        <scheme val="minor"/>
      </rPr>
      <t xml:space="preserve"> 
</t>
    </r>
    <r>
      <rPr>
        <b/>
        <sz val="11"/>
        <color theme="1"/>
        <rFont val="Calibri"/>
        <family val="2"/>
        <scheme val="minor"/>
      </rPr>
      <t>3</t>
    </r>
    <r>
      <rPr>
        <sz val="11"/>
        <color theme="1"/>
        <rFont val="Calibri"/>
        <family val="2"/>
        <scheme val="minor"/>
      </rPr>
      <t xml:space="preserve"> = The meta-analysis uses at least one random effects model to estimate mean effect sizes, or provides a substantive or statistical justification (i.e., justified based on a non-significant p-value for the Q statistic) for the use of one or more fixed effect models. If the meta-analysis includes both random effects and fixed effect models, it would receive this highest quality rating.</t>
    </r>
  </si>
  <si>
    <r>
      <t xml:space="preserve">
</t>
    </r>
    <r>
      <rPr>
        <b/>
        <i/>
        <sz val="11"/>
        <color theme="1"/>
        <rFont val="Calibri"/>
        <family val="2"/>
        <scheme val="minor"/>
      </rPr>
      <t>Fixed Effect Model without a Justification.</t>
    </r>
    <r>
      <rPr>
        <sz val="11"/>
        <color theme="1"/>
        <rFont val="Calibri"/>
        <family val="2"/>
        <scheme val="minor"/>
      </rPr>
      <t xml:space="preserve"> 
</t>
    </r>
    <r>
      <rPr>
        <b/>
        <sz val="11"/>
        <color theme="1"/>
        <rFont val="Calibri"/>
        <family val="2"/>
        <scheme val="minor"/>
      </rPr>
      <t>2</t>
    </r>
    <r>
      <rPr>
        <sz val="11"/>
        <color theme="1"/>
        <rFont val="Calibri"/>
        <family val="2"/>
        <scheme val="minor"/>
      </rPr>
      <t xml:space="preserve"> = The meta-analysis (a) does not use any random effects models, AND(b) explicitly mentions the use of a fixed effect model but does not provide justification for using that model.</t>
    </r>
  </si>
  <si>
    <r>
      <t xml:space="preserve">
</t>
    </r>
    <r>
      <rPr>
        <b/>
        <sz val="11"/>
        <color theme="1"/>
        <rFont val="Calibri"/>
        <family val="2"/>
        <scheme val="minor"/>
      </rPr>
      <t>Unclear Model.</t>
    </r>
    <r>
      <rPr>
        <sz val="11"/>
        <color theme="1"/>
        <rFont val="Calibri"/>
        <family val="2"/>
        <scheme val="minor"/>
      </rPr>
      <t xml:space="preserve"> 
</t>
    </r>
    <r>
      <rPr>
        <b/>
        <sz val="11"/>
        <color theme="1"/>
        <rFont val="Calibri"/>
        <family val="2"/>
        <scheme val="minor"/>
      </rPr>
      <t>1</t>
    </r>
    <r>
      <rPr>
        <sz val="11"/>
        <color theme="1"/>
        <rFont val="Calibri"/>
        <family val="2"/>
        <scheme val="minor"/>
      </rPr>
      <t xml:space="preserve"> = The meta-analysis does not clearly specify whether a random effects or fixed effect model was used to estimate mean effect sizes, and it is not possible to determine based on the reported information. </t>
    </r>
  </si>
  <si>
    <r>
      <t xml:space="preserve">
</t>
    </r>
    <r>
      <rPr>
        <b/>
        <i/>
        <sz val="11"/>
        <color theme="1"/>
        <rFont val="Calibri"/>
        <family val="2"/>
        <scheme val="minor"/>
      </rPr>
      <t>Assessed and Addressed Heterogeneity.</t>
    </r>
    <r>
      <rPr>
        <sz val="11"/>
        <color theme="1"/>
        <rFont val="Calibri"/>
        <family val="2"/>
        <scheme val="minor"/>
      </rPr>
      <t xml:space="preserve"> 
</t>
    </r>
    <r>
      <rPr>
        <b/>
        <sz val="11"/>
        <color theme="1"/>
        <rFont val="Calibri"/>
        <family val="2"/>
        <scheme val="minor"/>
      </rPr>
      <t>3</t>
    </r>
    <r>
      <rPr>
        <sz val="11"/>
        <color theme="1"/>
        <rFont val="Calibri"/>
        <family val="2"/>
        <scheme val="minor"/>
      </rPr>
      <t xml:space="preserve"> = The meta-analysis explicitly reports at least one heterogeneity statistic in the text of the document, and appropriately handles any observed heterogeneity. Note that it is not sufficient for the meta-analysis to include heterogeneity statistics in a table or text; the meta-analysis must at some point reference or discuss at least one heterogeneity statistic in the text. In some situations, there may be little variability and thus the authors conduct no additional moderator analysis. However, in the presence of heterogeneity, the authors should report having conducted some sort of moderator analysis in an attempt to explain some of that heterogeneity.</t>
    </r>
  </si>
  <si>
    <r>
      <t xml:space="preserve">
</t>
    </r>
    <r>
      <rPr>
        <b/>
        <sz val="11"/>
        <color theme="1"/>
        <rFont val="Calibri"/>
        <family val="2"/>
        <scheme val="minor"/>
      </rPr>
      <t>Heterogeneity Referenced, but Reported Inadequately.</t>
    </r>
    <r>
      <rPr>
        <sz val="11"/>
        <color theme="1"/>
        <rFont val="Calibri"/>
        <family val="2"/>
        <scheme val="minor"/>
      </rPr>
      <t xml:space="preserve"> 
</t>
    </r>
    <r>
      <rPr>
        <b/>
        <sz val="11"/>
        <color theme="1"/>
        <rFont val="Calibri"/>
        <family val="2"/>
        <scheme val="minor"/>
      </rPr>
      <t>2</t>
    </r>
    <r>
      <rPr>
        <sz val="11"/>
        <color theme="1"/>
        <rFont val="Calibri"/>
        <family val="2"/>
        <scheme val="minor"/>
      </rPr>
      <t xml:space="preserve"> = The meta-analysis makes reference to effect size heterogeneity statistics or homogeneity/heterogeneity in the effect size, but does not report the values for any heterogeneity statistics in the text, does not report the results of any heterogeneity tests in the text, or does not present results for subgroups based on heterogeneity. This rating also includes meta-analyses that report heterogeneity statistics somewhere in the text or tables/figures, but do not examine further with moderator analyses if warranted. Meta-analyses that report moderator analyses but do not explicitly report or discuss heterogeneity statistics also would be coded here.</t>
    </r>
  </si>
  <si>
    <r>
      <t xml:space="preserve">
</t>
    </r>
    <r>
      <rPr>
        <b/>
        <i/>
        <sz val="11"/>
        <color theme="1"/>
        <rFont val="Calibri"/>
        <family val="2"/>
        <scheme val="minor"/>
      </rPr>
      <t xml:space="preserve">No Heterogeneity Statistics Referenced or Cannot Tell.
</t>
    </r>
    <r>
      <rPr>
        <b/>
        <sz val="11"/>
        <color theme="1"/>
        <rFont val="Calibri"/>
        <family val="2"/>
        <scheme val="minor"/>
      </rPr>
      <t>1</t>
    </r>
    <r>
      <rPr>
        <sz val="11"/>
        <color theme="1"/>
        <rFont val="Calibri"/>
        <family val="2"/>
        <scheme val="minor"/>
      </rPr>
      <t xml:space="preserve"> = The meta-analysis does not make reference to effect size heterogeneity or report any heterogeneity statistics or tests.</t>
    </r>
  </si>
  <si>
    <r>
      <t>L. PUBLICATION BIAS</t>
    </r>
    <r>
      <rPr>
        <sz val="11"/>
        <color theme="1"/>
        <rFont val="Calibri"/>
        <family val="2"/>
        <scheme val="minor"/>
      </rPr>
      <t xml:space="preserve"> rates the extent to which a meta-analysis investigates the potential for publication bias in the sample of included studies. Publication bias broadly refers to the idea that published results are more likely to include large and/or statistically significant effects, whereas unpublished results are more likely to include null, small, or “negative” (i.e., opposite of what would be predicted) effects. The purpose of this rating is to assess whether the meta-analyst was aware of and sensitive to the possibility that publication bias could influence the results of their analysis. Note that it is not sufficient for a meta-analysis to discuss publication bias in terms of the literature search, e.g., whether unpublished were included or an attempt was made to find them. This rating refers to whether the meta-analysis descriptively or statistically assessed the possibility of publication bias in the results (this will primarily be reported in the results section, although occasionally may be present in the methods section of the meta-analysis). There are several techniques meta-analysts may use to statistically assess the possibility of publication bias. The most common techniques include:</t>
    </r>
  </si>
  <si>
    <r>
      <t>·</t>
    </r>
    <r>
      <rPr>
        <sz val="11"/>
        <color theme="1"/>
        <rFont val="Times New Roman"/>
        <family val="1"/>
      </rPr>
      <t xml:space="preserve">         </t>
    </r>
    <r>
      <rPr>
        <sz val="11"/>
        <color theme="1"/>
        <rFont val="Georgia"/>
        <family val="1"/>
      </rPr>
      <t>funnel plot graphs or contour-enhanced funnel plot graphs,</t>
    </r>
  </si>
  <si>
    <r>
      <t>·</t>
    </r>
    <r>
      <rPr>
        <sz val="11"/>
        <color theme="1"/>
        <rFont val="Times New Roman"/>
        <family val="1"/>
      </rPr>
      <t xml:space="preserve">         </t>
    </r>
    <r>
      <rPr>
        <sz val="11"/>
        <color theme="1"/>
        <rFont val="Georgia"/>
        <family val="1"/>
      </rPr>
      <t>regression-based tests for funnel plot asymmetry (Egger test, Peters test, Harbord test, Begg rank correlation),</t>
    </r>
  </si>
  <si>
    <r>
      <t>·</t>
    </r>
    <r>
      <rPr>
        <sz val="11"/>
        <color theme="1"/>
        <rFont val="Times New Roman"/>
        <family val="1"/>
      </rPr>
      <t xml:space="preserve">         </t>
    </r>
    <r>
      <rPr>
        <sz val="11"/>
        <color theme="1"/>
        <rFont val="Georgia"/>
        <family val="1"/>
      </rPr>
      <t>cumulative meta-analysis graphs,</t>
    </r>
  </si>
  <si>
    <r>
      <t>·</t>
    </r>
    <r>
      <rPr>
        <sz val="11"/>
        <color theme="1"/>
        <rFont val="Times New Roman"/>
        <family val="1"/>
      </rPr>
      <t xml:space="preserve">         </t>
    </r>
    <r>
      <rPr>
        <sz val="11"/>
        <color theme="1"/>
        <rFont val="Georgia"/>
        <family val="1"/>
      </rPr>
      <t>selection modeling approaches,</t>
    </r>
  </si>
  <si>
    <r>
      <t>·</t>
    </r>
    <r>
      <rPr>
        <sz val="11"/>
        <color theme="1"/>
        <rFont val="Times New Roman"/>
        <family val="1"/>
      </rPr>
      <t xml:space="preserve">         </t>
    </r>
    <r>
      <rPr>
        <sz val="11"/>
        <color theme="1"/>
        <rFont val="Georgia"/>
        <family val="1"/>
      </rPr>
      <t>trim and fill analysis,</t>
    </r>
  </si>
  <si>
    <r>
      <t>·</t>
    </r>
    <r>
      <rPr>
        <sz val="11"/>
        <color theme="1"/>
        <rFont val="Times New Roman"/>
        <family val="1"/>
      </rPr>
      <t xml:space="preserve">         </t>
    </r>
    <r>
      <rPr>
        <sz val="11"/>
        <color theme="1"/>
        <rFont val="Georgia"/>
        <family val="1"/>
      </rPr>
      <t>statistical comparison of effect sizes for published and unpublished studies,</t>
    </r>
  </si>
  <si>
    <r>
      <t>·</t>
    </r>
    <r>
      <rPr>
        <sz val="11"/>
        <color theme="1"/>
        <rFont val="Times New Roman"/>
        <family val="1"/>
      </rPr>
      <t xml:space="preserve">         </t>
    </r>
    <r>
      <rPr>
        <sz val="11"/>
        <color theme="1"/>
        <rFont val="Georgia"/>
        <family val="1"/>
      </rPr>
      <t>inclusion of publication status in multivariate analysis, e.g. meta-regression.</t>
    </r>
  </si>
  <si>
    <r>
      <t xml:space="preserve">
</t>
    </r>
    <r>
      <rPr>
        <b/>
        <i/>
        <sz val="11"/>
        <color theme="1"/>
        <rFont val="Calibri"/>
        <family val="2"/>
        <scheme val="minor"/>
      </rPr>
      <t>Publication Bias Analysis Reported.</t>
    </r>
    <r>
      <rPr>
        <sz val="11"/>
        <color theme="1"/>
        <rFont val="Calibri"/>
        <family val="2"/>
        <scheme val="minor"/>
      </rPr>
      <t xml:space="preserve"> 
</t>
    </r>
    <r>
      <rPr>
        <b/>
        <sz val="11"/>
        <color theme="1"/>
        <rFont val="Calibri"/>
        <family val="2"/>
        <scheme val="minor"/>
      </rPr>
      <t>3</t>
    </r>
    <r>
      <rPr>
        <sz val="11"/>
        <color theme="1"/>
        <rFont val="Calibri"/>
        <family val="2"/>
        <scheme val="minor"/>
      </rPr>
      <t xml:space="preserve"> = The meta-analysis uses statistical techniques (graphs or statistical tests) to assess the possibility of publication bias. It is acceptable if the meta-analysis reports publication bias analyses were conducted, but does not provide the actual results from those analyses (e.g., does not include a funnel plot). To receive this rating the meta-analysis must explicitly indicate that some formal statistical or graphical technique (as outlined above) was used to assess possible publication bias. It is not sufficient for the meta-analysis to present descriptive results separately by publication type, or to provide subgroup confidence intervals by publication type. Note that the Fail-Safe estimate of the number of left out null studies (often called the Failsafe-N) required to make the mean effect size non-significant or zero, and analogous techniques, are not acceptable as the sole assessment of the potential for publication bias.</t>
    </r>
  </si>
  <si>
    <r>
      <t xml:space="preserve">
</t>
    </r>
    <r>
      <rPr>
        <b/>
        <i/>
        <sz val="11"/>
        <color theme="1"/>
        <rFont val="Calibri"/>
        <family val="2"/>
        <scheme val="minor"/>
      </rPr>
      <t>Inadequate Publication Bias Reporting.</t>
    </r>
    <r>
      <rPr>
        <sz val="11"/>
        <color theme="1"/>
        <rFont val="Calibri"/>
        <family val="2"/>
        <scheme val="minor"/>
      </rPr>
      <t xml:space="preserve"> 
</t>
    </r>
    <r>
      <rPr>
        <b/>
        <sz val="11"/>
        <color theme="1"/>
        <rFont val="Calibri"/>
        <family val="2"/>
        <scheme val="minor"/>
      </rPr>
      <t>2</t>
    </r>
    <r>
      <rPr>
        <sz val="11"/>
        <color theme="1"/>
        <rFont val="Calibri"/>
        <family val="2"/>
        <scheme val="minor"/>
      </rPr>
      <t xml:space="preserve"> = The meta-analysis makes reference to the potential for publication bias but does not conduct any graphical or statistical analysis to assess it; or the meta-analysis only reports a Failsafe-N value to assess publication bias. If a meta-analysis only provides a descriptive comparison of published/unpublished studies (e.g., presenting means effect sizes for these two groups, but conducted no additional statistical tests), it also would be coded in this category.</t>
    </r>
  </si>
  <si>
    <r>
      <t xml:space="preserve">
</t>
    </r>
    <r>
      <rPr>
        <b/>
        <sz val="11"/>
        <color theme="1"/>
        <rFont val="Calibri"/>
        <family val="2"/>
        <scheme val="minor"/>
      </rPr>
      <t>Publication Bias Not Mentioned.</t>
    </r>
    <r>
      <rPr>
        <sz val="11"/>
        <color theme="1"/>
        <rFont val="Calibri"/>
        <family val="2"/>
        <scheme val="minor"/>
      </rPr>
      <t xml:space="preserve"> 
</t>
    </r>
    <r>
      <rPr>
        <b/>
        <sz val="11"/>
        <color theme="1"/>
        <rFont val="Calibri"/>
        <family val="2"/>
        <scheme val="minor"/>
      </rPr>
      <t>1</t>
    </r>
    <r>
      <rPr>
        <sz val="11"/>
        <color theme="1"/>
        <rFont val="Calibri"/>
        <family val="2"/>
        <scheme val="minor"/>
      </rPr>
      <t xml:space="preserve"> =The meta-analysis does not mention the possibility of publication bias in the data.</t>
    </r>
  </si>
  <si>
    <t>Part IV. Evidence Summary and Validity Ratings</t>
  </si>
  <si>
    <t>Step 1. Selecting Effect Sizes for the Evidence Summary</t>
  </si>
  <si>
    <t>At this stage of coding, you should select the mean effect sizes that you will use for the evidence summary. There are several decision points to think about. In each case, make a decision about which mean effect sizes to carry forward and record only those effect sizes (and their accompanying ratings) in the evidence summary.</t>
  </si>
  <si>
    <t>Selecting from Among Multiple Outcomes</t>
  </si>
  <si>
    <t>Only two types of outcomes are eligible for coding: (1) general crime or delinquency; and (2) focal outcomes that are the intended targets of the interventions.</t>
  </si>
  <si>
    <r>
      <t xml:space="preserve">If a meta-analysis reports mean effect sizes separately for RCT and non-RCT studies for the program(s) or populations (juvenile/adult) of interest, there will be circumstances in which only the mean effect size from the RCT studies should be carried forward. This will happen when the mean effect size from the non-RCT studies has sufficient potential for bias that it should be excluded from further consideration and </t>
    </r>
    <r>
      <rPr>
        <sz val="11"/>
        <color rgb="FF000000"/>
        <rFont val="Calibri"/>
        <family val="2"/>
        <scheme val="minor"/>
      </rPr>
      <t>only the mean from the RCTs would be carried forward.</t>
    </r>
  </si>
  <si>
    <t>If any of the following conditions are met, then there is sufficient potential for bias and only the mean effect size for the RCT studies should be carried forward if it is separately reported or can be computed:</t>
  </si>
  <si>
    <t>1)  There are at least 5 RCTs and a statistical test is reported that shows a statistically significant difference between the mean effect size for the RCT and non-RCT studies.</t>
  </si>
  <si>
    <r>
      <t xml:space="preserve">2)  There are at least 5 RCTs and the mean effect sizes for the RCTs and non-RCTs do </t>
    </r>
    <r>
      <rPr>
        <u/>
        <sz val="11"/>
        <color rgb="FF000000"/>
        <rFont val="Calibri"/>
        <family val="2"/>
        <scheme val="minor"/>
      </rPr>
      <t>not</t>
    </r>
    <r>
      <rPr>
        <sz val="11"/>
        <color rgb="FF000000"/>
        <rFont val="Calibri"/>
        <family val="2"/>
        <scheme val="minor"/>
      </rPr>
      <t xml:space="preserve"> both fall within an approximate fixed effect 95% confidence interval around the mean effect size for both combined. (If necessary, compute the combined mean as the weighted average of the RCT and non-RCT means, with each weighted by the number of studies contributing to the respective mean). The confidence intervals are defined for this combined mean standardized mean difference effect sizes as follows, based on the total number of studies in the combined mean:</t>
    </r>
  </si>
  <si>
    <t>In cases where the RCTs and non-RCTs are not reported separately, the combined mean effect size may be carried forward.</t>
  </si>
  <si>
    <t>Outliers</t>
  </si>
  <si>
    <t>In addition to outcome type, design type, program category, program subgroups, and age subgroups, other situations may arise when it will be necessary to select one of several specific effect sizes to code. Some of the most common situations will be as follows:</t>
  </si>
  <si>
    <t>Selecting Effect Sizes from Different Research Designs</t>
  </si>
  <si>
    <r>
      <t>·</t>
    </r>
    <r>
      <rPr>
        <sz val="11"/>
        <color rgb="FF000000"/>
        <rFont val="Times New Roman"/>
        <family val="1"/>
      </rPr>
      <t xml:space="preserve">         </t>
    </r>
    <r>
      <rPr>
        <sz val="11"/>
        <color rgb="FF000000"/>
        <rFont val="Georgia"/>
        <family val="1"/>
      </rPr>
      <t>10 studies or fewer:   ± .12 around the combined mean</t>
    </r>
  </si>
  <si>
    <r>
      <t>·</t>
    </r>
    <r>
      <rPr>
        <sz val="11"/>
        <color rgb="FF000000"/>
        <rFont val="Times New Roman"/>
        <family val="1"/>
      </rPr>
      <t xml:space="preserve">         </t>
    </r>
    <r>
      <rPr>
        <sz val="11"/>
        <color rgb="FF000000"/>
        <rFont val="Georgia"/>
        <family val="1"/>
      </rPr>
      <t>11-20 studies:   ± .09 around the combined mean</t>
    </r>
  </si>
  <si>
    <r>
      <t>·</t>
    </r>
    <r>
      <rPr>
        <sz val="11"/>
        <color rgb="FF000000"/>
        <rFont val="Times New Roman"/>
        <family val="1"/>
      </rPr>
      <t xml:space="preserve">         </t>
    </r>
    <r>
      <rPr>
        <sz val="11"/>
        <color rgb="FF000000"/>
        <rFont val="Georgia"/>
        <family val="1"/>
      </rPr>
      <t>21-30 studies:  ± .07 around the combined mean</t>
    </r>
  </si>
  <si>
    <r>
      <t>·</t>
    </r>
    <r>
      <rPr>
        <sz val="11"/>
        <color rgb="FF000000"/>
        <rFont val="Times New Roman"/>
        <family val="1"/>
      </rPr>
      <t xml:space="preserve">         </t>
    </r>
    <r>
      <rPr>
        <sz val="11"/>
        <color rgb="FF000000"/>
        <rFont val="Georgia"/>
        <family val="1"/>
      </rPr>
      <t>31-50 studies:  ± .06 around the combined mean</t>
    </r>
  </si>
  <si>
    <r>
      <t>·</t>
    </r>
    <r>
      <rPr>
        <sz val="11"/>
        <color rgb="FF000000"/>
        <rFont val="Times New Roman"/>
        <family val="1"/>
      </rPr>
      <t xml:space="preserve">         </t>
    </r>
    <r>
      <rPr>
        <sz val="11"/>
        <color rgb="FF000000"/>
        <rFont val="Georgia"/>
        <family val="1"/>
      </rPr>
      <t>50 studies or more:  ± .05 around the combined mean</t>
    </r>
  </si>
  <si>
    <t>Now that the relevant mean effect sizes have been selected, summarize the key information about each keeping in mind that a single meta-analysis may provide mean effect sizes for more than one program or population.</t>
  </si>
  <si>
    <t>Record a label for the meta-analysis (e.g., Jones, 2010).</t>
  </si>
  <si>
    <t>Here, categorize the mean effect size you are coding into the Crime Solutions program scheme.</t>
  </si>
  <si>
    <t>If relevant, record the subgroup.</t>
  </si>
  <si>
    <t xml:space="preserve">Type of ES </t>
  </si>
  <si>
    <t>Unit on which ES is based</t>
  </si>
  <si>
    <t>P - Persons</t>
  </si>
  <si>
    <r>
      <t xml:space="preserve">O – Other (e.g., Braga’s </t>
    </r>
    <r>
      <rPr>
        <sz val="8"/>
        <color theme="1"/>
        <rFont val="Calibri"/>
        <family val="2"/>
        <scheme val="minor"/>
      </rPr>
      <t> </t>
    </r>
    <r>
      <rPr>
        <sz val="11"/>
        <color theme="1"/>
        <rFont val="Calibri"/>
        <family val="2"/>
        <scheme val="minor"/>
      </rPr>
      <t>incidents, location restricted crime, etc. for place-based studies)</t>
    </r>
  </si>
  <si>
    <t>Record the mean effect size for the listed outcome, in the effect size metric as specified in the “Type of ES” code.</t>
  </si>
  <si>
    <t>Confidence Intervals</t>
  </si>
  <si>
    <t>Record the number of individual effect sizes that are averaged into the mean effect size. This is typically the number of studies represented in that mean, with each study contributing one effect size. If some studies contribute more than one effect size from the same participant sample to the mean (dependent effect sizes) note both the number of effect sizes and the number of studies.</t>
  </si>
  <si>
    <t>FE – fixed effect model</t>
  </si>
  <si>
    <t>RE – random effects or mixed effects model</t>
  </si>
  <si>
    <t>Cannot tell</t>
  </si>
  <si>
    <r>
      <t xml:space="preserve">Yes – mean effect size is significantly different from the null value with alpha=.05 (i.e., </t>
    </r>
    <r>
      <rPr>
        <i/>
        <sz val="11"/>
        <color theme="1"/>
        <rFont val="Calibri"/>
        <family val="2"/>
        <scheme val="minor"/>
      </rPr>
      <t>p</t>
    </r>
    <r>
      <rPr>
        <sz val="11"/>
        <color theme="1"/>
        <rFont val="Calibri"/>
        <family val="2"/>
        <scheme val="minor"/>
      </rPr>
      <t>≤.05).</t>
    </r>
  </si>
  <si>
    <t>No – mean effect size is not statistically significant at alpha=.05.</t>
  </si>
  <si>
    <t>Record whether the treatment or control group is favored.</t>
  </si>
  <si>
    <t>TX – treatment group is favored (e.g., lower recidivism, less drug use)</t>
  </si>
  <si>
    <t>CT – control group is favored</t>
  </si>
  <si>
    <t>Equal – mean effect size is exactly zero (or one, in the case of odds ratios or risk ratios).</t>
  </si>
  <si>
    <t>Step 2. Validity Ratings</t>
  </si>
  <si>
    <t>For each mean effect size for each selected outcome, rate the internal validity and statistical conclusion validity of the research contributing to the mean effect size at issue on the following items.</t>
  </si>
  <si>
    <t>A. Internal Validity</t>
  </si>
  <si>
    <t>Internal validity refers to the extent to which the research design is free from threats that potentially bias the effect estimate. Randomized control trials (RCTs) have the strongest inherent internal validity and this item uses the extent to which the mean effect size is based on results from randomized controlled trials to assess the overall internal validity of the mean effect size being coded.</t>
  </si>
  <si>
    <t>Recall that all ratings in this section are based on individual mean effect sizes, not on the entire meta-analysis. If the mean effect size for only RCT studies has been selected in the previous step, rate only the internal validity of that effect size.</t>
  </si>
  <si>
    <t>md – unstandardized mean difference</t>
  </si>
  <si>
    <r>
      <t xml:space="preserve">d - standardized mean difference (also </t>
    </r>
    <r>
      <rPr>
        <i/>
        <sz val="11"/>
        <color theme="1"/>
        <rFont val="Calibri"/>
        <family val="2"/>
        <scheme val="minor"/>
      </rPr>
      <t>g</t>
    </r>
    <r>
      <rPr>
        <sz val="11"/>
        <color theme="1"/>
        <rFont val="Calibri"/>
        <family val="2"/>
        <scheme val="minor"/>
      </rPr>
      <t xml:space="preserve"> and </t>
    </r>
    <r>
      <rPr>
        <i/>
        <sz val="11"/>
        <color theme="1"/>
        <rFont val="Calibri"/>
        <family val="2"/>
        <scheme val="minor"/>
      </rPr>
      <t>smd</t>
    </r>
    <r>
      <rPr>
        <sz val="11"/>
        <color theme="1"/>
        <rFont val="Calibri"/>
        <family val="2"/>
        <scheme val="minor"/>
      </rPr>
      <t>)</t>
    </r>
  </si>
  <si>
    <t>r - correlation coefficient</t>
  </si>
  <si>
    <t>phi - phi coefficient</t>
  </si>
  <si>
    <t>LOR - log odds ratio</t>
  </si>
  <si>
    <t>OR - odds ratio</t>
  </si>
  <si>
    <t>LLR - log risk ratio</t>
  </si>
  <si>
    <t>RR - risk ratio</t>
  </si>
  <si>
    <t>Other - other type of effect size (please note the type of effect size)</t>
  </si>
  <si>
    <r>
      <rPr>
        <b/>
        <i/>
        <sz val="11"/>
        <color theme="1"/>
        <rFont val="Calibri"/>
        <family val="2"/>
        <scheme val="minor"/>
      </rPr>
      <t xml:space="preserve">
High Internal Validity.</t>
    </r>
    <r>
      <rPr>
        <sz val="11"/>
        <color theme="1"/>
        <rFont val="Calibri"/>
        <family val="2"/>
        <scheme val="minor"/>
      </rPr>
      <t xml:space="preserve"> 
</t>
    </r>
    <r>
      <rPr>
        <b/>
        <sz val="11"/>
        <color theme="1"/>
        <rFont val="Calibri"/>
        <family val="2"/>
        <scheme val="minor"/>
      </rPr>
      <t>3</t>
    </r>
    <r>
      <rPr>
        <sz val="11"/>
        <color theme="1"/>
        <rFont val="Calibri"/>
        <family val="2"/>
        <scheme val="minor"/>
      </rPr>
      <t xml:space="preserve"> =For this rating, at least one of the following criteria must be met:
(a) At least 60% of the studies included in the mean effect size are RCTs.
(b) The mean effect size is covariate adjusted to estimate the effect size expected if all studies were RCTs. That is, the difference between non-RCTs and RCTs was statistically controlled in the analysis with results that produced a covariate adjusted mean effect size representing RCT outcomes.  There must be at least 5 RCTs represented in that analysis to qualify under this criterion.
(c) There are at least 5 RCTs, the mean effect sizes for the RCTs and non-RCTs are reported separately, and at least one of the following conditions apply:
1)  A statistical test is reported that shows no statistically significant difference between the mean effect size for the RCT and non-RCT studies.
2)  The mean effect sizes for the RCTs and non-RCTs both fall within an approximate fixed effect 95% confidence interval around the mean effect size for both combined. (If necessary, compute the combined mean as the weighted average of the RCT and non-RCT means, with each weighted by the number of studies contributing to the respective mean). The confidence intervals are defined for this combined mean standardized mean difference effect sizes as follows, based on the number of studies in the combined mean:
·         10 studies or fewer:   ± .12 around the combined mean
·         11-20 studies:   ± .09 around the combined mean
·         21-30 studies:  ± .07 around the combined mean
·         31-50 studies:  ± .06 around the combined mean
·         50 studies or more:  ± .05 around the combined mean</t>
    </r>
  </si>
  <si>
    <r>
      <t xml:space="preserve">
</t>
    </r>
    <r>
      <rPr>
        <b/>
        <i/>
        <sz val="11"/>
        <color theme="1"/>
        <rFont val="Calibri"/>
        <family val="2"/>
        <scheme val="minor"/>
      </rPr>
      <t>Medium Internal Validity.</t>
    </r>
    <r>
      <rPr>
        <sz val="11"/>
        <color theme="1"/>
        <rFont val="Calibri"/>
        <family val="2"/>
        <scheme val="minor"/>
      </rPr>
      <t xml:space="preserve"> 
</t>
    </r>
    <r>
      <rPr>
        <b/>
        <sz val="11"/>
        <color theme="1"/>
        <rFont val="Calibri"/>
        <family val="2"/>
        <scheme val="minor"/>
      </rPr>
      <t>2</t>
    </r>
    <r>
      <rPr>
        <sz val="11"/>
        <color theme="1"/>
        <rFont val="Calibri"/>
        <family val="2"/>
        <scheme val="minor"/>
      </rPr>
      <t xml:space="preserve"> =For this rating, none of the criteria above for a high rating must apply and at least one of the following criteria must be met. If the mean effect size at issue is from a subset of the studies in the meta-analysis, there also must be no evidence at the aggregate level of significant differences between RCT and non-RCT studies, or mean RCT effect sizes and mean non-RCT effect sizes that fall outside the confidence levels above.(a) At least 30% (but not as many as 60%) of the studies included in the mean effect size are RCTs. (b) Both RCTs and non-RCTs are included, the exact proportion of each cannot be determined, and the nature of the intervention and the eligibility criteria make it likely that at least 30% are RCTs. </t>
    </r>
  </si>
  <si>
    <t xml:space="preserve">3)  The mean effect size for the RCTs is tested for statistical significance, the mean effect size for the combined RCTs and non-RCTs is in the same direction and is also tested for statistical significance, and the results are the same in both cases (both significant or both nonsignificant).
NOTES: 
A.     This code refers to the studies summarized in individual effect size means, so if at all possible consider only the studies included in that mean when making this rating. If no information specific to those studies is available, however, it is permissible to use any relevant information provided about the broader set of studies from which those contributing to the mean effect size at issue were drawn so long as there is no overt indication that the subset may be unrepresentative of that broader set. 
B.     Regression-discontinuity designs should be treated as the equivalent of RCTs for the purposes of this item.
C.     For interventions that do not lend themselves to individual or group-level assignment to conditions (e.g., area studies of crime), RCT refers to random assignment of the appropriate unit, e.g., random assignment of areas or neighborhoods to the treatment or comparison conditions. </t>
  </si>
  <si>
    <r>
      <t xml:space="preserve">
</t>
    </r>
    <r>
      <rPr>
        <b/>
        <i/>
        <sz val="11"/>
        <color theme="1"/>
        <rFont val="Calibri"/>
        <family val="2"/>
        <scheme val="minor"/>
      </rPr>
      <t>Low Internal Validity.</t>
    </r>
    <r>
      <rPr>
        <sz val="11"/>
        <color theme="1"/>
        <rFont val="Calibri"/>
        <family val="2"/>
        <scheme val="minor"/>
      </rPr>
      <t xml:space="preserve"> 
</t>
    </r>
    <r>
      <rPr>
        <b/>
        <sz val="11"/>
        <color theme="1"/>
        <rFont val="Calibri"/>
        <family val="2"/>
        <scheme val="minor"/>
      </rPr>
      <t>1</t>
    </r>
    <r>
      <rPr>
        <sz val="11"/>
        <color theme="1"/>
        <rFont val="Calibri"/>
        <family val="2"/>
        <scheme val="minor"/>
      </rPr>
      <t xml:space="preserve"> =For this rating, none of the criteria above for high or medium ratings must apply and at least one of the following criteria must be met:
(a) Fewer than 30% of the studies included in the mean effect size are RCTs. 
(b) Both RCTs and non-RCTs are included, the exact proportion of each cannot be determined, and the nature of the intervention and the eligibility criteria make it likely that fewer than 30% are RCTs.
(c) The mean effect size at issue is from a subset of the studies in the meta-analysis and combines RCTs and non-RCTs. At the aggregate level (the full set of studies from which this subset was drawn) mean effect sizes for RCTs vs non-RCTs were shown to be significantly different or did not fall within the confidence limits for the combined effect size identified above.</t>
    </r>
  </si>
  <si>
    <t>Part V. Final Evidence Ratings</t>
  </si>
  <si>
    <t>Step 1. Selecting the Best Available Evidence (Summative Scores)</t>
  </si>
  <si>
    <t>Select the Mean Effect Sizes to Carry Forward</t>
  </si>
  <si>
    <t>Step 2. Statistical Significance of the Best Available Evidence</t>
  </si>
  <si>
    <t>Special Circumstances</t>
  </si>
  <si>
    <t>In some cases, a meta-analysis might report more than one mean effect sizes on outcomes in the same outcome domain, e.g., police contacts and arrests. If those multiple effect sizes have different statistical significance results or Summative Scores, they should be reported as separate outcomes for the purposes of the evidence ratings. If the multiple effect sizes result in the same overall conclusion, i.e., their statistical significance results and Summative Scores are the same, they may be treated as a single outcome for the purposes of the evidence ratings. However, in this case make sure to clarify in the write-up that the overall evidence rating summarizes information on multiple mean effect sizes in the same outcome domain.</t>
  </si>
  <si>
    <t>10. Age of Samples</t>
  </si>
  <si>
    <r>
      <t>10.</t>
    </r>
    <r>
      <rPr>
        <b/>
        <sz val="7"/>
        <color theme="1"/>
        <rFont val="Times New Roman"/>
        <family val="1"/>
      </rPr>
      <t xml:space="preserve">     </t>
    </r>
    <r>
      <rPr>
        <b/>
        <sz val="11.5"/>
        <color theme="1"/>
        <rFont val="Georgia"/>
        <family val="1"/>
      </rPr>
      <t>Age of samples.</t>
    </r>
    <r>
      <rPr>
        <sz val="11.5"/>
        <color theme="1"/>
        <rFont val="Georgia"/>
        <family val="1"/>
      </rPr>
      <t xml:space="preserve"> Are the included samples in the meta-analysis restricted to either adults or juveniles? Or, are mean effect sizes for adults and juveniles reported separately?</t>
    </r>
  </si>
  <si>
    <t>Education</t>
  </si>
  <si>
    <t>Family</t>
  </si>
  <si>
    <t>Class 1</t>
  </si>
  <si>
    <t>Class 2</t>
  </si>
  <si>
    <t>Class 3</t>
  </si>
  <si>
    <t>Class 4</t>
  </si>
  <si>
    <t>Class 5</t>
  </si>
  <si>
    <t>Table feeds "Summative Rating" column in the Validity worksheet</t>
  </si>
  <si>
    <t>Tables feeds "Overall Validity" &amp; "Summative Score" columns in the Validity worksheet</t>
  </si>
  <si>
    <t>Table feeds "Quality Rating" column in the Validity worksheet</t>
  </si>
  <si>
    <t>Quality Rating</t>
  </si>
  <si>
    <t>Step 1. Preparation of Topic, Gathering Materials, and Sorting Meta-Analyses</t>
  </si>
  <si>
    <t>Macro Outcome</t>
  </si>
  <si>
    <t>Micro Outcome</t>
  </si>
  <si>
    <t>Crime/Delinquency</t>
  </si>
  <si>
    <t>Drugs &amp; Substance Abuse</t>
  </si>
  <si>
    <t>Mental Health/Behavioral Health</t>
  </si>
  <si>
    <t>Victimization</t>
  </si>
  <si>
    <t>Juvenile Problem Behaviors or At-Risk Behavior</t>
  </si>
  <si>
    <t>Attitudes/Beliefs</t>
  </si>
  <si>
    <t>Justice Systems or Processes</t>
  </si>
  <si>
    <t>Property offenses</t>
  </si>
  <si>
    <t>Public order offenses</t>
  </si>
  <si>
    <t>Drug and alcohol offenses</t>
  </si>
  <si>
    <t>Status offenses</t>
  </si>
  <si>
    <t>Sex-related offenses</t>
  </si>
  <si>
    <t>Violent offenses</t>
  </si>
  <si>
    <t>Terrorism and mass violence offenses</t>
  </si>
  <si>
    <t>Technical violations</t>
  </si>
  <si>
    <t>Alcohol</t>
  </si>
  <si>
    <t>Cocaine/crack cocaine</t>
  </si>
  <si>
    <t>Heroin/opiods</t>
  </si>
  <si>
    <t>Marijuana</t>
  </si>
  <si>
    <t>Methamphetamines</t>
  </si>
  <si>
    <t>Internalizing behavior</t>
  </si>
  <si>
    <t>External behavior</t>
  </si>
  <si>
    <t>Psychological functioning</t>
  </si>
  <si>
    <t>Emotional wellbeing</t>
  </si>
  <si>
    <t>Academic achievement/school performance</t>
  </si>
  <si>
    <t>Attendance/truancy</t>
  </si>
  <si>
    <t>Graduation</t>
  </si>
  <si>
    <t>Degree completion</t>
  </si>
  <si>
    <t>Dropout</t>
  </si>
  <si>
    <t>Expulsion/suspension</t>
  </si>
  <si>
    <t>Trauma/PTSD</t>
  </si>
  <si>
    <t>Domestic violence/intimate partner violence/family violence</t>
  </si>
  <si>
    <t>Child abuse/neglect/maltreatment</t>
  </si>
  <si>
    <t>Sexual abuse/exploitation</t>
  </si>
  <si>
    <t>Resiliency</t>
  </si>
  <si>
    <t>Hospitalization/emergency room visits</t>
  </si>
  <si>
    <t>Perceived social support</t>
  </si>
  <si>
    <t>Self-concept/self-esteem</t>
  </si>
  <si>
    <t>Family functioning</t>
  </si>
  <si>
    <t>Out-of-home placement/permanency</t>
  </si>
  <si>
    <t>Parenting skills</t>
  </si>
  <si>
    <t>Job placement</t>
  </si>
  <si>
    <t>Job retention</t>
  </si>
  <si>
    <t>Monthly/yearly earnings</t>
  </si>
  <si>
    <t>Teen pregnancy</t>
  </si>
  <si>
    <t>Running away</t>
  </si>
  <si>
    <t>Association with antisocial peers</t>
  </si>
  <si>
    <t>Aggression</t>
  </si>
  <si>
    <t>Bullying</t>
  </si>
  <si>
    <t>Fear of crime</t>
  </si>
  <si>
    <t>Antisocial beliefs/attitudes</t>
  </si>
  <si>
    <t>Legitimacy of police</t>
  </si>
  <si>
    <t>Victim satisfaction</t>
  </si>
  <si>
    <t>Knowledge</t>
  </si>
  <si>
    <t>Processing of offenders</t>
  </si>
  <si>
    <t>Compliance with restitution/fines/payments</t>
  </si>
  <si>
    <t>Ungovernability/incorrigibility</t>
  </si>
  <si>
    <t>Crime_Delinquency</t>
  </si>
  <si>
    <t>Macro List Name</t>
  </si>
  <si>
    <t>Attitudes</t>
  </si>
  <si>
    <t>Drug_Substance_Abuse</t>
  </si>
  <si>
    <t>Justice_Systems</t>
  </si>
  <si>
    <t>Juvenile</t>
  </si>
  <si>
    <t>Mental_Behavioral</t>
  </si>
  <si>
    <t>Do NOT Delete</t>
  </si>
  <si>
    <t>Page Number</t>
  </si>
  <si>
    <t>Additional Coder Notes</t>
  </si>
  <si>
    <t>Quality to Number</t>
  </si>
  <si>
    <t>Use in final rating?</t>
  </si>
  <si>
    <t>Carry Forward Effect Size?</t>
  </si>
  <si>
    <t>Coder Notes</t>
  </si>
  <si>
    <t>Micro Outcome Counts by Class</t>
  </si>
  <si>
    <t>Meta-analysis</t>
  </si>
  <si>
    <t>Mental/Behavioral Health</t>
  </si>
  <si>
    <t>Employment</t>
  </si>
  <si>
    <t>Problem / At Risk Behaviors</t>
  </si>
  <si>
    <t>Attitudes / Beliefs</t>
  </si>
  <si>
    <t>Justice</t>
  </si>
  <si>
    <t>Macro</t>
  </si>
  <si>
    <t>Juveniles</t>
  </si>
  <si>
    <t>Ages</t>
  </si>
  <si>
    <t>Adults</t>
  </si>
  <si>
    <t>Program Type</t>
  </si>
  <si>
    <t>Other crime/delinquency</t>
  </si>
  <si>
    <t>Other drugs/substance use</t>
  </si>
  <si>
    <t>Other mental/behavioral health</t>
  </si>
  <si>
    <t>Other education</t>
  </si>
  <si>
    <t>Other victimization</t>
  </si>
  <si>
    <t>Other family</t>
  </si>
  <si>
    <t>Other employment</t>
  </si>
  <si>
    <t>Other problem behaviors</t>
  </si>
  <si>
    <t>Other attitudes</t>
  </si>
  <si>
    <t>Other justice systems</t>
  </si>
  <si>
    <t>SE</t>
  </si>
  <si>
    <t>Auto-Calculated 95% LCL</t>
  </si>
  <si>
    <t>Auto-Calculated 95% UCL</t>
  </si>
  <si>
    <t>Author-Reported 95% LCL</t>
  </si>
  <si>
    <t>Author-Reported 95% UCL</t>
  </si>
  <si>
    <t>Eligibility Coding</t>
  </si>
  <si>
    <t>Quality Coding</t>
  </si>
  <si>
    <t>Validity Coding</t>
  </si>
  <si>
    <t>Eligibility Summary of Meta-Analyses</t>
  </si>
  <si>
    <t>Quality Summary of Meta-Analyses</t>
  </si>
  <si>
    <t>Employment/Socioeconomic Status</t>
  </si>
  <si>
    <t>Heroin/opioids</t>
  </si>
  <si>
    <t>Final Effectiveness Ratings for Adults</t>
  </si>
  <si>
    <t>Step 2. Evidence Summary</t>
  </si>
  <si>
    <r>
      <rPr>
        <b/>
        <sz val="12"/>
        <color theme="1"/>
        <rFont val="Georgia"/>
        <family val="1"/>
      </rPr>
      <t>1.)</t>
    </r>
    <r>
      <rPr>
        <b/>
        <sz val="7"/>
        <color theme="1"/>
        <rFont val="Times New Roman"/>
        <family val="1"/>
      </rPr>
      <t> </t>
    </r>
    <r>
      <rPr>
        <sz val="7"/>
        <color theme="1"/>
        <rFont val="Times New Roman"/>
        <family val="1"/>
      </rPr>
      <t xml:space="preserve">      </t>
    </r>
    <r>
      <rPr>
        <sz val="12"/>
        <color theme="1"/>
        <rFont val="Georgia"/>
        <family val="1"/>
      </rPr>
      <t>Effect sizes with scores of 2 should not be retained for further evidence rating; all other mean effect sizes should be retained for final evidence ratings.</t>
    </r>
  </si>
  <si>
    <r>
      <rPr>
        <sz val="12"/>
        <color theme="1"/>
        <rFont val="Georgia"/>
        <family val="1"/>
      </rPr>
      <t>10.</t>
    </r>
    <r>
      <rPr>
        <b/>
        <sz val="12"/>
        <color theme="1"/>
        <rFont val="Georgia"/>
        <family val="1"/>
      </rPr>
      <t>     Age of Samples.</t>
    </r>
    <r>
      <rPr>
        <sz val="12"/>
        <color theme="1"/>
        <rFont val="Georgia"/>
        <family val="1"/>
      </rPr>
      <t xml:space="preserve"> All of the studies included in the meta-analysis involve offender participants that are either all juvenile or all adult. If the meta-analysis includes studies that involve both juveniles and adults, mean effect sizes must be reported separately for the juvenile and adult studies. Or, the meta-analysis must explicitly state (or provide results from a statistical test that indicates) there were no statistically significant differences in the mean effect sizes for juveniles and adults.
Meta-analyses that include studies that themselves combine juveniles and adults in the same programs without providing any options for splitting the juvenile and adult samples would not be eligible. 
The age criterion does not apply for: (1) meta-analyses of practices or procedures that focus on areas, hot spots, surveillance, and the like, which do not typically involve identifiable offenders; or for (2) victim interventions.
 </t>
    </r>
  </si>
  <si>
    <r>
      <t xml:space="preserve">Use the </t>
    </r>
    <r>
      <rPr>
        <i/>
        <sz val="11"/>
        <color theme="1"/>
        <rFont val="Calibri"/>
        <family val="2"/>
        <scheme val="minor"/>
      </rPr>
      <t>Evidence Summary and Validity Spreadsheet</t>
    </r>
    <r>
      <rPr>
        <sz val="11"/>
        <color theme="1"/>
        <rFont val="Calibri"/>
        <family val="2"/>
        <scheme val="minor"/>
      </rPr>
      <t xml:space="preserve"> to record the following information.</t>
    </r>
  </si>
  <si>
    <t>Up to this point, all ratings have been recorded at the level of a single meta-analysis. Now, coding focuses on the mean effect sizes reported within a meta-analysis.</t>
  </si>
  <si>
    <t>Selecting Subgroups</t>
  </si>
  <si>
    <t>Some eligible subgroupings should be coded, if reported in a meta-analysis:</t>
  </si>
  <si>
    <t>(1) subsets of studies categorized by program type (e.g., if a meta-analysis of family-based programs for delinquents reports overall results, then reports separate means for MDFT, MST, counseling, etc., each program type AND the overall set would be coded separately and get separate evidence ratings).</t>
  </si>
  <si>
    <t>Note that different program types cannot be coded in the same coding spreadsheet. If a meta-analysis reports on several different program types, create a new spreadsheet for recording evidence for each program type.</t>
  </si>
  <si>
    <r>
      <t xml:space="preserve">(2) subsets of studies categorized by age (e.g., if a meta-analysis reports separate mean effect sizes for juvenile and adult participants) </t>
    </r>
    <r>
      <rPr>
        <u/>
        <sz val="11"/>
        <color theme="1"/>
        <rFont val="Calibri"/>
        <family val="2"/>
        <scheme val="minor"/>
      </rPr>
      <t>must</t>
    </r>
    <r>
      <rPr>
        <sz val="11"/>
        <color theme="1"/>
        <rFont val="Calibri"/>
        <family val="2"/>
        <scheme val="minor"/>
      </rPr>
      <t xml:space="preserve"> be coded separately. If juvenile and adult subgroups are not reported separately in a meta-analysis, then the meta-analysis is not eligible for coding.</t>
    </r>
  </si>
  <si>
    <t>Note that multiple outcomes may be reported in a meta-analysis in addition to any subgroupings of program types. Thus, multiple combinations of outcomes and subgroups may be possible. Juvenile and adult outcomes for the same program type may be recorded in the same spreadsheet, but different program types must have a separate spreadsheet.</t>
  </si>
  <si>
    <t xml:space="preserve">General crime or delinquency outcomes: </t>
  </si>
  <si>
    <t>Use the column labeled “use in final rating?” to identify the coded outcomes that will be carried forward to the final evidence rating. All others may be reported as part of the text write-up.</t>
  </si>
  <si>
    <t>Use the taxonomy below to code the constructs represented in each outcome effect size. If you cannot determine which Tier 2 construct to use, then code the outcome under the “other” Tier 2 category.</t>
  </si>
  <si>
    <t>Focal Outcome Construct Categories</t>
  </si>
  <si>
    <t>Tier 1</t>
  </si>
  <si>
    <t>Tier 2</t>
  </si>
  <si>
    <t>Crime/delinquency</t>
  </si>
  <si>
    <t>Other crime/offense types</t>
  </si>
  <si>
    <t>Other substances</t>
  </si>
  <si>
    <t>Internalizing behavior (e.g., depression, anxiety)</t>
  </si>
  <si>
    <t>Externalizing behavior (e.g., antisocial behavior, aggression, self-control)</t>
  </si>
  <si>
    <t>Degree completion (e.g., GED)</t>
  </si>
  <si>
    <t>Hospitalizations/emergency room visits</t>
  </si>
  <si>
    <t>Family functioning (e.g., adaptability, cohesion, communication)</t>
  </si>
  <si>
    <t>Parenting skills (e.g., behavior management skills)</t>
  </si>
  <si>
    <t>Employment, Socioeconomic Status</t>
  </si>
  <si>
    <t>Other employment/SES</t>
  </si>
  <si>
    <t>Juvenile Problem or At-Risk Behaviors</t>
  </si>
  <si>
    <t>Other problem behavior</t>
  </si>
  <si>
    <t>Attitudes, Beliefs</t>
  </si>
  <si>
    <t>Antisocial beliefs/attitudes (e.g., favorable attitude to drug use)</t>
  </si>
  <si>
    <t>Victim satisfaction (with restorative justice or justice system process)</t>
  </si>
  <si>
    <t>Offender satisfaction (with restorative justice or justice system process)</t>
  </si>
  <si>
    <t>Other attitudes/beliefs</t>
  </si>
  <si>
    <t>Justice Systems/Processes</t>
  </si>
  <si>
    <t>Other justice systems/processes</t>
  </si>
  <si>
    <t>Macro (Tier 1) Outcome</t>
  </si>
  <si>
    <t>Categorize the outcome into the appropriate Tier 1 category (using categories outlined above)</t>
  </si>
  <si>
    <t>Micro (Tier 2) Outcome</t>
  </si>
  <si>
    <t>Categorize the outcome into the appropriate Tier 2 category (using categories outlined above)</t>
  </si>
  <si>
    <t>Use in Final Rating</t>
  </si>
  <si>
    <t>Here, indicate whether the outcome is to be used in the final evidence rating. For outcomes not to be used in the final evidence rating, the effect sizes and validity should still be recorded so that they may be included in the text description on the Crime Solutions website.</t>
  </si>
  <si>
    <t>Standard Error</t>
  </si>
  <si>
    <t>If confidence intervals are not reported, record the standard error of the mean effect size, which can be used to automatically calculate a 95% confidence interval for the mean effect size.</t>
  </si>
  <si>
    <t>Record the lower and upper confidence intervals, standard errors, or both (if reported). Note that if a confidence interval other than 95% is reported, please consult an expert meta-analyst.</t>
  </si>
  <si>
    <t>If it is necessary to compute the weighted average effect size for the RCT and non-RCT means, use the following calculation</t>
  </si>
  <si>
    <r>
      <t>1.</t>
    </r>
    <r>
      <rPr>
        <sz val="11"/>
        <color theme="1"/>
        <rFont val="Calibri"/>
        <family val="2"/>
        <scheme val="minor"/>
      </rPr>
      <t>       First, identify the general crime/delinquency outcome in the meta-analysis. In the micro (or Tier 2) outcome construct list, this must fall into the category of “all crime/offense types.” Note that a meta-analysis must report a mean effect size for general offenses, unless it is a meta-analysis of a targeted intervention as defined in #2 below.</t>
    </r>
  </si>
  <si>
    <r>
      <t>2.</t>
    </r>
    <r>
      <rPr>
        <sz val="11"/>
        <color theme="1"/>
        <rFont val="Calibri"/>
        <family val="2"/>
        <scheme val="minor"/>
      </rPr>
      <t>      Second, if the intervention is targeted toward a particular type of offense behavior (e.g., drug courts for reducing drug-related crime or cognitive behavioral therapy for reducing sex offenses) and the participant population is defined or identified by the targeted outcome (e.g., drug offenders, sex offenders), then the targeted outcome may also be coded.</t>
    </r>
  </si>
  <si>
    <r>
      <t>3.</t>
    </r>
    <r>
      <rPr>
        <sz val="11"/>
        <color theme="1"/>
        <rFont val="Calibri"/>
        <family val="2"/>
        <scheme val="minor"/>
      </rPr>
      <t>      Third, for any program type, non-crime/non-delinquency outcomes may also be coded if the outcomes are the intended target(s) of the intervention and the participant population is defined or identified by the targeted outcome (e.g., truancy outcomes from truancy interventions for chronic truants; achievement outcomes from tutoring programs for underachieving delinquents; behavior problem outcomes from violence prevention programs for children with conduct disorder). That is, the outcomes must be either the specified target of the intervention or be explicitly defined as the mediating variables or behaviors that the intervention explicitly intends to change in order to bring about an ultimate reduction in criminal or delinquent behavior. These will differ for different types of programs.</t>
    </r>
  </si>
  <si>
    <r>
      <t>All other outcomes will not be included in the validity ratings or the final evidence ratings, but should be included in the text write-up description for the website.</t>
    </r>
    <r>
      <rPr>
        <sz val="11"/>
        <color theme="1"/>
        <rFont val="Calibri"/>
        <family val="2"/>
        <scheme val="minor"/>
      </rPr>
      <t> </t>
    </r>
  </si>
  <si>
    <r>
      <rPr>
        <b/>
        <sz val="11"/>
        <color theme="1"/>
        <rFont val="Calibri"/>
        <family val="2"/>
        <scheme val="minor"/>
      </rPr>
      <t>a.)</t>
    </r>
    <r>
      <rPr>
        <sz val="11"/>
        <color theme="1"/>
        <rFont val="Calibri"/>
        <family val="2"/>
        <scheme val="minor"/>
      </rPr>
      <t>     If more than one general offense outcome is reported, you must select one option using the following criteria: (a) select the broadest or most general construct in the category, or, if that cannot be determined, (b) select the option with the largest number of studies. If neither of these two options results in a choice, consult an expert meta-analyst for assistance in selecting an effect size.</t>
    </r>
  </si>
  <si>
    <r>
      <rPr>
        <b/>
        <sz val="11"/>
        <color theme="1"/>
        <rFont val="Calibri"/>
        <family val="2"/>
        <scheme val="minor"/>
      </rPr>
      <t>a.)</t>
    </r>
    <r>
      <rPr>
        <sz val="11"/>
        <color theme="1"/>
        <rFont val="Calibri"/>
        <family val="2"/>
        <scheme val="minor"/>
      </rPr>
      <t>     If no general crime outcome is available, the targeted outcome as defined here can serve as the primary outcome for the meta-analysis.</t>
    </r>
  </si>
  <si>
    <r>
      <rPr>
        <b/>
        <sz val="11"/>
        <color theme="1"/>
        <rFont val="Calibri"/>
        <family val="2"/>
        <scheme val="minor"/>
      </rPr>
      <t>b.)</t>
    </r>
    <r>
      <rPr>
        <sz val="11"/>
        <color theme="1"/>
        <rFont val="Calibri"/>
        <family val="2"/>
        <scheme val="minor"/>
      </rPr>
      <t>     If more than one targeted outcome within a Micro or Tier 2 category is reported, you must select one option using the following criteria: (a) select the broadest or most general construct in the category, or, if that cannot be determined, (b) select the option with the largest number of studies. If neither of these two options results in a choice, consult an expert meta-analyst for assistance in selecting an effect size.</t>
    </r>
  </si>
  <si>
    <t>1.  Record the overall quality rating for the meta-analysis from which the effect size was extracted from Part III (Step 2) in the first row of the grid. In the far right column, record the value for the row (1, 2, or 3 points).</t>
  </si>
  <si>
    <t>2.  Record the internal validity rating for the effect size in the second row of the grid. In the far right column, record the value for the row (1, 2, or 3 points).</t>
  </si>
  <si>
    <t>3.  Sum the two scores from the grid to compute the Summative Score for the mean effect size.</t>
  </si>
  <si>
    <t>Meta-Analysis 
Author (Year)</t>
  </si>
  <si>
    <t>Coder Name:</t>
  </si>
  <si>
    <t>Type Name Here</t>
  </si>
  <si>
    <t>NR – statistical significance not reported
Listed below are the null values associated with the most commonly reported effect sizes; thus, 95% confidence intervals that do not include these null values indicate statistically significant effects. 
md   0
d   0
r   0
phi   0
LOR   0
OR   1
LRR   0
RR   1</t>
  </si>
  <si>
    <t>Date:</t>
  </si>
  <si>
    <t>Enter Coding Date Here</t>
  </si>
  <si>
    <t>Multiple crime/offense types</t>
  </si>
  <si>
    <t>Multiple substances (alcohol/mixed drug use)</t>
  </si>
  <si>
    <t>Drugs and Substance Abuse</t>
  </si>
  <si>
    <t>Multiple mental/behavioral health outcomes</t>
  </si>
  <si>
    <t>Multiple education outcomes</t>
  </si>
  <si>
    <t>Multiple victimization outcomes</t>
  </si>
  <si>
    <t>Multiple family functioning outcomes</t>
  </si>
  <si>
    <t>Multiple employment/socioeconomic status outcomes</t>
  </si>
  <si>
    <t>Multiple juvenile problem/at-risk behaviors</t>
  </si>
  <si>
    <t>Multiple attitude/belief outcomes</t>
  </si>
  <si>
    <t>Multiple justice systems/processes outcomes</t>
  </si>
  <si>
    <r>
      <t>d.</t>
    </r>
    <r>
      <rPr>
        <sz val="7"/>
        <color theme="1"/>
        <rFont val="Times New Roman"/>
        <family val="1"/>
      </rPr>
      <t xml:space="preserve">      </t>
    </r>
    <r>
      <rPr>
        <sz val="12"/>
        <color theme="1"/>
        <rFont val="Georgia"/>
        <family val="1"/>
      </rPr>
      <t xml:space="preserve">Risk factors for crime and delinquency, including school failure, psychological problems or mental illness, etc.
Eligible outcomes must fall completely within one of the single construct categories listed below and cannot be combinations of constructs across more than one category. That is, constructs that are combinations of education and mental health outcomes would not be eligible unless the education and mental health outcomes were also reported separately. 
</t>
    </r>
    <r>
      <rPr>
        <b/>
        <u/>
        <sz val="12"/>
        <color theme="1"/>
        <rFont val="Georgia"/>
        <family val="1"/>
      </rPr>
      <t>Construct Categories</t>
    </r>
    <r>
      <rPr>
        <sz val="12"/>
        <color theme="1"/>
        <rFont val="Georgia"/>
        <family val="1"/>
      </rPr>
      <t xml:space="preserve">
Crime/delinquency
Substance abuse
Mental/Behavioral Health
Education
Victimization
Family
Employment, Socioeconomic Status
Juvenile Problem or At-Risk Behaviors
Attitudes, Beliefs
Justice Systems/Processes
</t>
    </r>
  </si>
  <si>
    <t>Step 3. Final Ratings Based on Best Available Evidence</t>
  </si>
  <si>
    <t>A single icon is used to identify programs that have been evaluated with only one meta-analysis.</t>
  </si>
  <si>
    <t>A multiple studies icon is used to represent a greater extent of evidence supporting the evidence rating. The icon depicts programs that have more than one meta-analysis in the evidence base demonstrating effects in a consistent direction.</t>
  </si>
  <si>
    <t>Evidence for Programs or Practices Based on a SINGLE Meta-analysis (Single Icon)</t>
  </si>
  <si>
    <r>
      <t xml:space="preserve">For </t>
    </r>
    <r>
      <rPr>
        <b/>
        <i/>
        <sz val="11"/>
        <color theme="1"/>
        <rFont val="Georgia"/>
        <family val="1"/>
      </rPr>
      <t>each</t>
    </r>
    <r>
      <rPr>
        <sz val="11"/>
        <color theme="1"/>
        <rFont val="Georgia"/>
        <family val="1"/>
      </rPr>
      <t xml:space="preserve"> mean effect size coded above, fill in the grid below.</t>
    </r>
  </si>
  <si>
    <r>
      <t xml:space="preserve">For those mean effect sizes selected as sources of evidence in the previous step: Rate the outcome findings </t>
    </r>
    <r>
      <rPr>
        <b/>
        <sz val="11"/>
        <color theme="1"/>
        <rFont val="Georgia"/>
        <family val="1"/>
      </rPr>
      <t>for EACH outcome construct within a meta-analysis</t>
    </r>
    <r>
      <rPr>
        <sz val="11"/>
        <color theme="1"/>
        <rFont val="Georgia"/>
        <family val="1"/>
      </rPr>
      <t xml:space="preserve"> using information from the summative scores calculated in the previous step, along with information about the direction and statistical significance of the mean effect size.</t>
    </r>
  </si>
  <si>
    <r>
      <rPr>
        <b/>
        <sz val="11"/>
        <color theme="1"/>
        <rFont val="Georgia"/>
        <family val="1"/>
      </rPr>
      <t xml:space="preserve">1.) </t>
    </r>
    <r>
      <rPr>
        <sz val="11"/>
        <color theme="1"/>
        <rFont val="Georgia"/>
        <family val="1"/>
      </rPr>
      <t xml:space="preserve"> </t>
    </r>
    <r>
      <rPr>
        <b/>
        <i/>
        <sz val="11"/>
        <color theme="1"/>
        <rFont val="Georgia"/>
        <family val="1"/>
      </rPr>
      <t xml:space="preserve">Strong Evidence of a Positive Effect
   </t>
    </r>
    <r>
      <rPr>
        <sz val="11"/>
        <color theme="1"/>
        <rFont val="Georgia"/>
        <family val="1"/>
      </rPr>
      <t xml:space="preserve">    ·        Statistically significant mean effect size favoring the intervention
        ·         Summative Score = 6</t>
    </r>
  </si>
  <si>
    <r>
      <rPr>
        <b/>
        <sz val="11"/>
        <color theme="1"/>
        <rFont val="Georgia"/>
        <family val="1"/>
      </rPr>
      <t>2.)</t>
    </r>
    <r>
      <rPr>
        <sz val="11"/>
        <color theme="1"/>
        <rFont val="Georgia"/>
        <family val="1"/>
      </rPr>
      <t xml:space="preserve">  </t>
    </r>
    <r>
      <rPr>
        <b/>
        <i/>
        <sz val="11"/>
        <color theme="1"/>
        <rFont val="Georgia"/>
        <family val="1"/>
      </rPr>
      <t>Moderate Evidence of a Positive Effect</t>
    </r>
    <r>
      <rPr>
        <sz val="11"/>
        <color theme="1"/>
        <rFont val="Georgia"/>
        <family val="1"/>
      </rPr>
      <t xml:space="preserve"> 
       ·         Statistically significant mean effect size favoring the intervention
       ·         Summative Score = 4 or 5</t>
    </r>
  </si>
  <si>
    <r>
      <rPr>
        <b/>
        <sz val="11"/>
        <color theme="1"/>
        <rFont val="Georgia"/>
        <family val="1"/>
      </rPr>
      <t xml:space="preserve">3.)  </t>
    </r>
    <r>
      <rPr>
        <b/>
        <i/>
        <sz val="11"/>
        <color theme="1"/>
        <rFont val="Georgia"/>
        <family val="1"/>
      </rPr>
      <t xml:space="preserve">Modest Evidence of a Positive Effect
      </t>
    </r>
    <r>
      <rPr>
        <sz val="11"/>
        <color theme="1"/>
        <rFont val="Georgia"/>
        <family val="1"/>
      </rPr>
      <t>·         Statistically significant mean effect size favoring the intervention
       ·         Summative Score = 2 or 3</t>
    </r>
  </si>
  <si>
    <r>
      <rPr>
        <b/>
        <sz val="11"/>
        <color theme="1"/>
        <rFont val="Georgia"/>
        <family val="1"/>
      </rPr>
      <t>4.)</t>
    </r>
    <r>
      <rPr>
        <sz val="11"/>
        <color theme="1"/>
        <rFont val="Georgia"/>
        <family val="1"/>
      </rPr>
      <t xml:space="preserve">  </t>
    </r>
    <r>
      <rPr>
        <b/>
        <i/>
        <sz val="11"/>
        <color theme="1"/>
        <rFont val="Georgia"/>
        <family val="1"/>
      </rPr>
      <t xml:space="preserve">Non-significant Effect
      </t>
    </r>
    <r>
      <rPr>
        <sz val="11"/>
        <color theme="1"/>
        <rFont val="Georgia"/>
        <family val="1"/>
      </rPr>
      <t>·         The mean effect size is not statistically significant
       ·         Summative Score = 4, 5, or 6</t>
    </r>
  </si>
  <si>
    <r>
      <rPr>
        <b/>
        <sz val="11"/>
        <color theme="1"/>
        <rFont val="Georgia"/>
        <family val="1"/>
      </rPr>
      <t>5.)</t>
    </r>
    <r>
      <rPr>
        <sz val="11"/>
        <color theme="1"/>
        <rFont val="Georgia"/>
        <family val="1"/>
      </rPr>
      <t xml:space="preserve">  </t>
    </r>
    <r>
      <rPr>
        <b/>
        <i/>
        <sz val="11"/>
        <color theme="1"/>
        <rFont val="Georgia"/>
        <family val="1"/>
      </rPr>
      <t xml:space="preserve">Negative Effect
       </t>
    </r>
    <r>
      <rPr>
        <sz val="11"/>
        <color theme="1"/>
        <rFont val="Georgia"/>
        <family val="1"/>
      </rPr>
      <t>·         Statistically significant mean effect size favoring the comparison condition
        ·         Summative Score = 4, 5,or 6</t>
    </r>
  </si>
  <si>
    <r>
      <rPr>
        <b/>
        <sz val="11"/>
        <color theme="1"/>
        <rFont val="Georgia"/>
        <family val="1"/>
      </rPr>
      <t>6.)</t>
    </r>
    <r>
      <rPr>
        <sz val="11"/>
        <color theme="1"/>
        <rFont val="Georgia"/>
        <family val="1"/>
      </rPr>
      <t xml:space="preserve">  </t>
    </r>
    <r>
      <rPr>
        <b/>
        <i/>
        <sz val="11"/>
        <color theme="1"/>
        <rFont val="Georgia"/>
        <family val="1"/>
      </rPr>
      <t xml:space="preserve">Insufficient Evidence
      </t>
    </r>
    <r>
      <rPr>
        <sz val="11"/>
        <color theme="1"/>
        <rFont val="Georgia"/>
        <family val="1"/>
      </rPr>
      <t>·         The mean effect size is not statistically significant
       ·         Summative Score = 2 or 3</t>
    </r>
  </si>
  <si>
    <r>
      <t xml:space="preserve">For each mean effect size selected as a source of evidence from this one meta-analysis in the previous steps, classify the findings </t>
    </r>
    <r>
      <rPr>
        <b/>
        <sz val="11"/>
        <color theme="1"/>
        <rFont val="Georgia"/>
        <family val="1"/>
      </rPr>
      <t xml:space="preserve">for the corresponding macro-level (Tier 1) outcome construct </t>
    </r>
    <r>
      <rPr>
        <sz val="11"/>
        <color theme="1"/>
        <rFont val="Georgia"/>
        <family val="1"/>
      </rPr>
      <t>using the decision rules for the Evidence Rating below. Multiple micro-level (Tier 2) mean effect sizes judged to represent the same macro-level (Tier 1) outcome domain are treated as supporting their single common outcome construct.</t>
    </r>
  </si>
  <si>
    <t xml:space="preserve">Effective </t>
  </si>
  <si>
    <r>
      <t>·</t>
    </r>
    <r>
      <rPr>
        <sz val="7"/>
        <color theme="1"/>
        <rFont val="Times New Roman"/>
        <family val="1"/>
      </rPr>
      <t xml:space="preserve">         </t>
    </r>
    <r>
      <rPr>
        <sz val="12"/>
        <color theme="1"/>
        <rFont val="Georgia"/>
        <family val="1"/>
      </rPr>
      <t>Effect size(s) in Class 1</t>
    </r>
  </si>
  <si>
    <t>Promising</t>
  </si>
  <si>
    <r>
      <t>·</t>
    </r>
    <r>
      <rPr>
        <sz val="7"/>
        <color theme="1"/>
        <rFont val="Times New Roman"/>
        <family val="1"/>
      </rPr>
      <t xml:space="preserve">         </t>
    </r>
    <r>
      <rPr>
        <sz val="12"/>
        <color theme="1"/>
        <rFont val="Georgia"/>
        <family val="1"/>
      </rPr>
      <t>Effect size(s) in Class 2</t>
    </r>
  </si>
  <si>
    <t>No Effects</t>
  </si>
  <si>
    <r>
      <t>·</t>
    </r>
    <r>
      <rPr>
        <sz val="7"/>
        <color theme="1"/>
        <rFont val="Times New Roman"/>
        <family val="1"/>
      </rPr>
      <t xml:space="preserve">         </t>
    </r>
    <r>
      <rPr>
        <sz val="12"/>
        <color theme="1"/>
        <rFont val="Georgia"/>
        <family val="1"/>
      </rPr>
      <t>Effect size(s) in Class 3 or 4</t>
    </r>
  </si>
  <si>
    <t>Insufficient Evidence</t>
  </si>
  <si>
    <r>
      <t>·</t>
    </r>
    <r>
      <rPr>
        <sz val="7"/>
        <color theme="1"/>
        <rFont val="Times New Roman"/>
        <family val="1"/>
      </rPr>
      <t xml:space="preserve">         </t>
    </r>
    <r>
      <rPr>
        <sz val="12"/>
        <color theme="1"/>
        <rFont val="Georgia"/>
        <family val="1"/>
      </rPr>
      <t>Effect size(s) in Class 5 – does not receive an icon; results only reviewed in the text write-up</t>
    </r>
  </si>
  <si>
    <t>Remember! Each macro-level (Tier 1) outcome from the meta-analysis must be rated separately:</t>
  </si>
  <si>
    <t>Outcome 1 Rating: ______</t>
  </si>
  <si>
    <t>Outcome 2 Rating: ______</t>
  </si>
  <si>
    <t>Outcome 3 Rating: ______</t>
  </si>
  <si>
    <t xml:space="preserve">…. </t>
  </si>
  <si>
    <r>
      <t xml:space="preserve">Outcome </t>
    </r>
    <r>
      <rPr>
        <b/>
        <i/>
        <sz val="11"/>
        <color theme="1"/>
        <rFont val="Georgia"/>
        <family val="1"/>
      </rPr>
      <t>n</t>
    </r>
    <r>
      <rPr>
        <b/>
        <sz val="11"/>
        <color theme="1"/>
        <rFont val="Georgia"/>
        <family val="1"/>
      </rPr>
      <t xml:space="preserve"> Rating: ______</t>
    </r>
  </si>
  <si>
    <t>Evidence for Programs or Practices Based on MULTIPLE Meta-analyses (Stacked Icon)</t>
  </si>
  <si>
    <r>
      <t xml:space="preserve">When multiple meta-analyses provided mean effect sizes for the Evidence Ratings for a given program or practice category, all of the effect sizes from those meta-analyses carried forward from the Summative Score ratings will enter into the final Evidence Ratings. Recall that multiple mean effect sizes in the same macro-level (Tier 1) outcome domain are all used to represent the same common outcome construct. Classify the outcome findings </t>
    </r>
    <r>
      <rPr>
        <b/>
        <sz val="11"/>
        <color theme="1"/>
        <rFont val="Georgia"/>
        <family val="1"/>
      </rPr>
      <t>for each macro-level (Tier 1) outcome construct from each meta-analysis within a program or practice category separately</t>
    </r>
    <r>
      <rPr>
        <sz val="11"/>
        <color theme="1"/>
        <rFont val="Georgia"/>
        <family val="1"/>
      </rPr>
      <t>.</t>
    </r>
  </si>
  <si>
    <r>
      <t xml:space="preserve">Insufficient Evidence </t>
    </r>
    <r>
      <rPr>
        <sz val="12"/>
        <color theme="1"/>
        <rFont val="Georgia"/>
        <family val="1"/>
      </rPr>
      <t>(no icon is assigned, results provided in text write-up only)</t>
    </r>
  </si>
  <si>
    <r>
      <t>·</t>
    </r>
    <r>
      <rPr>
        <sz val="7"/>
        <color theme="1"/>
        <rFont val="Georgia"/>
        <family val="1"/>
      </rPr>
      <t xml:space="preserve">         </t>
    </r>
    <r>
      <rPr>
        <sz val="12"/>
        <color theme="1"/>
        <rFont val="Georgia"/>
        <family val="1"/>
      </rPr>
      <t>Must have at least 1 effect size in Class 1, and</t>
    </r>
  </si>
  <si>
    <r>
      <t>o</t>
    </r>
    <r>
      <rPr>
        <sz val="7"/>
        <color theme="1"/>
        <rFont val="Georgia"/>
        <family val="1"/>
      </rPr>
      <t xml:space="preserve">   </t>
    </r>
    <r>
      <rPr>
        <sz val="12"/>
        <color theme="1"/>
        <rFont val="Georgia"/>
        <family val="1"/>
      </rPr>
      <t>May have any number of effect sizes in Class 2</t>
    </r>
  </si>
  <si>
    <r>
      <t>·</t>
    </r>
    <r>
      <rPr>
        <sz val="7"/>
        <color theme="1"/>
        <rFont val="Georgia"/>
        <family val="1"/>
      </rPr>
      <t xml:space="preserve">         </t>
    </r>
    <r>
      <rPr>
        <sz val="12"/>
        <color theme="1"/>
        <rFont val="Georgia"/>
        <family val="1"/>
      </rPr>
      <t>Cannot have any effect sizes in Class 3 or 4</t>
    </r>
  </si>
  <si>
    <r>
      <t>·</t>
    </r>
    <r>
      <rPr>
        <sz val="7"/>
        <color theme="1"/>
        <rFont val="Georgia"/>
        <family val="1"/>
      </rPr>
      <t xml:space="preserve">         </t>
    </r>
    <r>
      <rPr>
        <sz val="12"/>
        <color theme="1"/>
        <rFont val="Georgia"/>
        <family val="1"/>
      </rPr>
      <t>Must have at least 1 effect size in Class 2, and</t>
    </r>
  </si>
  <si>
    <r>
      <t>o</t>
    </r>
    <r>
      <rPr>
        <sz val="7"/>
        <color theme="1"/>
        <rFont val="Georgia"/>
        <family val="1"/>
      </rPr>
      <t xml:space="preserve">   </t>
    </r>
    <r>
      <rPr>
        <sz val="12"/>
        <color theme="1"/>
        <rFont val="Georgia"/>
        <family val="1"/>
      </rPr>
      <t>May have 1 effect size in Class 1 (if there is 1 effect size in Class 4)</t>
    </r>
  </si>
  <si>
    <r>
      <t>o</t>
    </r>
    <r>
      <rPr>
        <sz val="7"/>
        <color theme="1"/>
        <rFont val="Georgia"/>
        <family val="1"/>
      </rPr>
      <t xml:space="preserve">   </t>
    </r>
    <r>
      <rPr>
        <sz val="12"/>
        <color theme="1"/>
        <rFont val="Georgia"/>
        <family val="1"/>
      </rPr>
      <t>May have up to 1 effect size in Class 4 (if there is 1 effect size in Class 1)</t>
    </r>
  </si>
  <si>
    <r>
      <t>·</t>
    </r>
    <r>
      <rPr>
        <sz val="7"/>
        <color theme="1"/>
        <rFont val="Georgia"/>
        <family val="1"/>
      </rPr>
      <t xml:space="preserve">         </t>
    </r>
    <r>
      <rPr>
        <sz val="12"/>
        <color theme="1"/>
        <rFont val="Georgia"/>
        <family val="1"/>
      </rPr>
      <t>Cannot have any effect sizes in Class 5</t>
    </r>
  </si>
  <si>
    <r>
      <t>·</t>
    </r>
    <r>
      <rPr>
        <sz val="7"/>
        <color theme="1"/>
        <rFont val="Georgia"/>
        <family val="1"/>
      </rPr>
      <t xml:space="preserve">         </t>
    </r>
    <r>
      <rPr>
        <sz val="12"/>
        <color theme="1"/>
        <rFont val="Georgia"/>
        <family val="1"/>
      </rPr>
      <t>Must have at least one effect size in Class 3 or 4, and</t>
    </r>
  </si>
  <si>
    <r>
      <t>·</t>
    </r>
    <r>
      <rPr>
        <sz val="7"/>
        <color theme="1"/>
        <rFont val="Georgia"/>
        <family val="1"/>
      </rPr>
      <t xml:space="preserve">         </t>
    </r>
    <r>
      <rPr>
        <sz val="12"/>
        <color theme="1"/>
        <rFont val="Georgia"/>
        <family val="1"/>
      </rPr>
      <t>Cannot have any effect sizes in Class 1 or 2</t>
    </r>
  </si>
  <si>
    <r>
      <t>·</t>
    </r>
    <r>
      <rPr>
        <sz val="7"/>
        <color theme="1"/>
        <rFont val="Georgia"/>
        <family val="1"/>
      </rPr>
      <t xml:space="preserve">         </t>
    </r>
    <r>
      <rPr>
        <sz val="12"/>
        <color theme="1"/>
        <rFont val="Georgia"/>
        <family val="1"/>
      </rPr>
      <t>All effect sizes are in Class 5</t>
    </r>
  </si>
  <si>
    <r>
      <t>·</t>
    </r>
    <r>
      <rPr>
        <sz val="7"/>
        <color theme="1"/>
        <rFont val="Georgia"/>
        <family val="1"/>
      </rPr>
      <t xml:space="preserve">         </t>
    </r>
    <r>
      <rPr>
        <sz val="12"/>
        <color theme="1"/>
        <rFont val="Georgia"/>
        <family val="1"/>
      </rPr>
      <t>If the combination of effect sizes doesn’t fit into Effective, Promising, or No Effects as outlined above, then the evidence rating defaults here.</t>
    </r>
  </si>
  <si>
    <t>Multiple crime/delinquency types</t>
  </si>
  <si>
    <t>Multiple drugs and substances</t>
  </si>
  <si>
    <t>Multiple mental health/behavioral health</t>
  </si>
  <si>
    <t>Multiple education</t>
  </si>
  <si>
    <t>Multiple victimization</t>
  </si>
  <si>
    <t>Multiple family</t>
  </si>
  <si>
    <t>Multiple employment/socioeconomic status</t>
  </si>
  <si>
    <t>Multiple juvenile problem behaviors or at-risk behavior</t>
  </si>
  <si>
    <t>Multiple attitudes/beliefs</t>
  </si>
  <si>
    <t>Multiple justice systems or processes</t>
  </si>
  <si>
    <t>New</t>
  </si>
  <si>
    <t>Trama / PTSD</t>
  </si>
  <si>
    <t>Offender satisfaction</t>
  </si>
  <si>
    <t>Persons</t>
  </si>
  <si>
    <t>Other</t>
  </si>
  <si>
    <t>Externalizing behavior</t>
  </si>
  <si>
    <t>Psychological functioning/well-being</t>
  </si>
  <si>
    <t>Social functioning</t>
  </si>
  <si>
    <t>Spreadsheet to Calculate the Weighted Average of RCT and non-RCT Mean Effect Sizes</t>
  </si>
  <si>
    <t>Mean Effect Size</t>
  </si>
  <si>
    <t>Description of Design Type</t>
  </si>
  <si>
    <t>Design Type 1</t>
  </si>
  <si>
    <t>Design Type 2</t>
  </si>
  <si>
    <t>Design Type 3</t>
  </si>
  <si>
    <t>Design Type 4</t>
  </si>
  <si>
    <t>Design Type 5</t>
  </si>
  <si>
    <t>Design Type 6</t>
  </si>
  <si>
    <t xml:space="preserve">In addition to assessing the methodological quality of included studies, it is important for a meta-analysis to address whether quality had any effect on the main findings (e.g., does it bias the results). There are several ways a meta-analysis may adjust for or address methodological quality including but not necessarily limited to: </t>
  </si>
  <si>
    <r>
      <t xml:space="preserve">      ·</t>
    </r>
    <r>
      <rPr>
        <sz val="7"/>
        <color theme="1"/>
        <rFont val="Times New Roman"/>
        <family val="1"/>
      </rPr>
      <t xml:space="preserve">         </t>
    </r>
    <r>
      <rPr>
        <sz val="11"/>
        <color theme="1"/>
        <rFont val="Georgia"/>
        <family val="1"/>
      </rPr>
      <t>reporting meta-regression or ANOVA results of the effect sizes by study design, risk of bias score, or some other quality characteristics,
      ·          reporting the correlation between risk of bias or study quality and the effect size.</t>
    </r>
  </si>
  <si>
    <r>
      <t xml:space="preserve">      ·</t>
    </r>
    <r>
      <rPr>
        <sz val="7"/>
        <color theme="1"/>
        <rFont val="Times New Roman"/>
        <family val="1"/>
      </rPr>
      <t xml:space="preserve">         </t>
    </r>
    <r>
      <rPr>
        <sz val="11"/>
        <color theme="1"/>
        <rFont val="Georgia"/>
        <family val="1"/>
      </rPr>
      <t>including methodological variables in a multivariate analysis to statistically adjust findings for quality,</t>
    </r>
  </si>
  <si>
    <t xml:space="preserve">If neither of the above is the case, the mean effect size for the RCT and non-RCT studies combined should be the one carried forward to the validity and final Evidence Ratings.  If there is no overall mean reported in the meta-analysis, review the section below on “Combining Effect Sizes” for guidelines on effect size combinations. </t>
  </si>
  <si>
    <t>If it is necessary to compute the weighted average effect size for the RCT and non-RCT means in order to make a determination about whether the separate or combined means are eligible for coding, use the following calculation:</t>
  </si>
  <si>
    <r>
      <t>Where ES</t>
    </r>
    <r>
      <rPr>
        <vertAlign val="subscript"/>
        <sz val="11"/>
        <color rgb="FF000000"/>
        <rFont val="Calibri"/>
        <family val="2"/>
        <scheme val="minor"/>
      </rPr>
      <t>RCT</t>
    </r>
    <r>
      <rPr>
        <sz val="11"/>
        <color rgb="FF000000"/>
        <rFont val="Calibri"/>
        <family val="2"/>
        <scheme val="minor"/>
      </rPr>
      <t xml:space="preserve"> is the mean effect size for the RCT studies, ES</t>
    </r>
    <r>
      <rPr>
        <vertAlign val="subscript"/>
        <sz val="11"/>
        <color rgb="FF000000"/>
        <rFont val="Calibri"/>
        <family val="2"/>
        <scheme val="minor"/>
      </rPr>
      <t>non-RCT</t>
    </r>
    <r>
      <rPr>
        <sz val="11"/>
        <color rgb="FF000000"/>
        <rFont val="Calibri"/>
        <family val="2"/>
        <scheme val="minor"/>
      </rPr>
      <t xml:space="preserve"> is the mean effect size for the non-RCT studies, n</t>
    </r>
    <r>
      <rPr>
        <vertAlign val="subscript"/>
        <sz val="11"/>
        <color rgb="FF000000"/>
        <rFont val="Calibri"/>
        <family val="2"/>
        <scheme val="minor"/>
      </rPr>
      <t>RCT</t>
    </r>
    <r>
      <rPr>
        <sz val="11"/>
        <color rgb="FF000000"/>
        <rFont val="Calibri"/>
        <family val="2"/>
        <scheme val="minor"/>
      </rPr>
      <t xml:space="preserve"> is the number of studies used to calculate the RCT mean effect size, and n</t>
    </r>
    <r>
      <rPr>
        <vertAlign val="subscript"/>
        <sz val="11"/>
        <color rgb="FF000000"/>
        <rFont val="Calibri"/>
        <family val="2"/>
        <scheme val="minor"/>
      </rPr>
      <t>non-RCT</t>
    </r>
    <r>
      <rPr>
        <sz val="11"/>
        <color rgb="FF000000"/>
        <rFont val="Calibri"/>
        <family val="2"/>
        <scheme val="minor"/>
      </rPr>
      <t xml:space="preserve"> is the number of studies included in the non-RCT mean effect size.</t>
    </r>
  </si>
  <si>
    <t>Selecting a Mean Effect Size when both Random Effects and Fixed Effects Models are Reported</t>
  </si>
  <si>
    <t>Some meta-analyses will report both fixed effect and random effects means. Always select the random effects mean, even if the authors indicate that the fixed effect mean is preferred for some reason. The only time fixed effect means are eligible for coding is when a random effects mean is not available.</t>
  </si>
  <si>
    <t>In cases where an overall random effects mean is reported on a group of studies that should not be combined for purposes of Crime Solutions coding (e.g., juveniles and adults are combined) and the subgroup means are reported as fixed effects, it is appropriate to select the fixed effect means in this case because the overall mean is not eligible for coding.</t>
  </si>
  <si>
    <t>Combining Effect Sizes</t>
  </si>
  <si>
    <t>There are two situations where it may be necessary to combine effect sizes that are reported in a meta-analysis.</t>
  </si>
  <si>
    <t>If the meta-analysis you are coding reports results in this way, check the forest plots or effect sizes tables in the meta-analysis.</t>
  </si>
  <si>
    <t>If individual study-level effect sizes and their standard errors or confidence intervals are not reported (i.e., you only have the mean effect sizes but not individual study-level effect sizes) OR you are unable to determine if individual effect sizes come from the same studies or not, select the mean effect size with the largest number of studies for coding.</t>
  </si>
  <si>
    <t>If individual study-level effect sizes and their standard errors or confidence intervals are reported, use the spreadsheet calculator to compute the overall mean effect size.</t>
  </si>
  <si>
    <r>
      <t>·</t>
    </r>
    <r>
      <rPr>
        <sz val="7"/>
        <color theme="1"/>
        <rFont val="Calibri"/>
        <family val="2"/>
        <scheme val="minor"/>
      </rPr>
      <t xml:space="preserve">         </t>
    </r>
    <r>
      <rPr>
        <sz val="12"/>
        <color theme="1"/>
        <rFont val="Calibri"/>
        <family val="2"/>
        <scheme val="minor"/>
      </rPr>
      <t>Outlier Analysis: If the meta-analysis reports effect size means with and without outliers, take the mean with the outlier(s) removed over the mean that includes outlier(s) if possible.</t>
    </r>
  </si>
  <si>
    <r>
      <t>·</t>
    </r>
    <r>
      <rPr>
        <sz val="7"/>
        <color theme="1"/>
        <rFont val="Calibri"/>
        <family val="2"/>
        <scheme val="minor"/>
      </rPr>
      <t xml:space="preserve">         </t>
    </r>
    <r>
      <rPr>
        <sz val="12"/>
        <color theme="1"/>
        <rFont val="Calibri"/>
        <family val="2"/>
        <scheme val="minor"/>
      </rPr>
      <t>Influence Analysis: Some meta-analyses will conduct an influence analysis or “one-study removed analysis,” reporting a number of different mean effect sizes, each with a different study removed. These analyses are used to determine the influence of individual studies on the overall mean effect size; that is, they can be used to identify outliers if the mean effect size changes drastically when individual studies are removed. When multiple means are presented in such an analysis, do not use them for coding; it is better to take the overall mean that includes all of the effect sizes. If, however, the influence/one-study removed analysis identifies an obvious outlier, which the author then removes to compute a mean, that mean should be selected for coding over the mean that includes the outlier.</t>
    </r>
  </si>
  <si>
    <r>
      <t xml:space="preserve">1. </t>
    </r>
    <r>
      <rPr>
        <i/>
        <sz val="12"/>
        <color theme="1"/>
        <rFont val="Calibri"/>
        <family val="2"/>
        <scheme val="minor"/>
      </rPr>
      <t>Combining over outcome constructs.</t>
    </r>
    <r>
      <rPr>
        <sz val="12"/>
        <color theme="1"/>
        <rFont val="Calibri"/>
        <family val="2"/>
        <scheme val="minor"/>
      </rPr>
      <t xml:space="preserve"> Some meta-analyses may take a “splitting” approach when reporting mean effect sizes by conducting multiple small meta-analyses using very narrow operational definitions of the relevant outcome constructs. These meta-analyses can usually be identified because they have multiple mean effect sizes that fall into the same Tier 2 or Micro construct category in the Crime Solutions coding scheme. For example, a meta-analysis may report a mean for PTSD symptoms reported by clinicians and another mean for PTSD symptoms self-reported by the victims.</t>
    </r>
  </si>
  <si>
    <r>
      <t xml:space="preserve">If there are individual study-level effect sizes and standard errors or confidence intervals </t>
    </r>
    <r>
      <rPr>
        <i/>
        <sz val="12"/>
        <color theme="1"/>
        <rFont val="Calibri"/>
        <family val="2"/>
        <scheme val="minor"/>
      </rPr>
      <t>and</t>
    </r>
    <r>
      <rPr>
        <sz val="12"/>
        <color theme="1"/>
        <rFont val="Calibri"/>
        <family val="2"/>
        <scheme val="minor"/>
      </rPr>
      <t xml:space="preserve"> you can identify independent non-overlapping studies, consult a content expert to decide if the constructs are appropriate to combine. Then, use the spreadsheet to compute the combined mean effect size.</t>
    </r>
  </si>
  <si>
    <r>
      <t xml:space="preserve">2. </t>
    </r>
    <r>
      <rPr>
        <i/>
        <sz val="12"/>
        <color theme="1"/>
        <rFont val="Calibri"/>
        <family val="2"/>
        <scheme val="minor"/>
      </rPr>
      <t xml:space="preserve">Combining over study designs. </t>
    </r>
    <r>
      <rPr>
        <sz val="12"/>
        <color theme="1"/>
        <rFont val="Calibri"/>
        <family val="2"/>
        <scheme val="minor"/>
      </rPr>
      <t>Some studies will report mean effect sizes separately for different research designs (e.g., RCTs and quasi-experiments will be reported separately). If the authors report a statistical test indicating that the designs are not significantly different from each other OR the mean effect sizes for the RCTs and non-RCTs do not fall within the approximate confidence intervals for the combined mean as defined above, you may wish to compute the mean effect size across all the study designs.</t>
    </r>
  </si>
  <si>
    <t>Spreadsheet to Synthesize Individual Effect Sizes into a 
Random Effects Inverse Variance Weighted Mean Effect Size</t>
  </si>
  <si>
    <t>Study (Author, Year)</t>
  </si>
  <si>
    <t>Description</t>
  </si>
  <si>
    <t>Effect Size</t>
  </si>
  <si>
    <t>ES^2</t>
  </si>
  <si>
    <t>RE-WT</t>
  </si>
  <si>
    <t>Q</t>
  </si>
  <si>
    <t>df</t>
  </si>
  <si>
    <t>Tau-sq</t>
  </si>
  <si>
    <t>SE-d</t>
  </si>
  <si>
    <t>SE-r</t>
  </si>
  <si>
    <t>SE from CI</t>
  </si>
  <si>
    <t>95% CI LCL</t>
  </si>
  <si>
    <t>95% CI UCL</t>
  </si>
  <si>
    <t>Tx-events</t>
  </si>
  <si>
    <t>Tx-nonevents</t>
  </si>
  <si>
    <t>Ct-events</t>
  </si>
  <si>
    <t>Ct-nonevents</t>
  </si>
  <si>
    <t>If individual study-level effect sizes and their standard errors or confidence intervals are NOT available, select the mean effect size for the RCTs if there are at least 5 RCTs; select the mean effect size for the non-RCTs if there are fewer than 5 RCTs but 5 or more non-RCTs.</t>
  </si>
  <si>
    <t>Number of Studies</t>
  </si>
  <si>
    <t xml:space="preserve">Weighted Average   </t>
  </si>
  <si>
    <t>SE-lor</t>
  </si>
  <si>
    <t>SE-lrr</t>
  </si>
  <si>
    <t>FE-WT</t>
  </si>
  <si>
    <t>FE-WT^2</t>
  </si>
  <si>
    <t>ES*FE-WT</t>
  </si>
  <si>
    <t>ES*RE-WT</t>
  </si>
  <si>
    <t>Type of Effect Size</t>
  </si>
  <si>
    <t>SE of Effect Size</t>
  </si>
  <si>
    <t>N-Tx</t>
  </si>
  <si>
    <t>N-Ct</t>
  </si>
  <si>
    <t>SD-Tx</t>
  </si>
  <si>
    <t>SD-Ct</t>
  </si>
  <si>
    <t>Calculations</t>
  </si>
  <si>
    <t>Sums</t>
  </si>
  <si>
    <t>ES^2* FE-WT</t>
  </si>
  <si>
    <t>SE of Mean Effect Size</t>
  </si>
  <si>
    <t>95% UCL</t>
  </si>
  <si>
    <t>95% LCL</t>
  </si>
  <si>
    <t>Final SE to use</t>
  </si>
  <si>
    <t>r</t>
  </si>
  <si>
    <t>Transformed ES</t>
  </si>
  <si>
    <t>SE-md</t>
  </si>
  <si>
    <t>ES metric:</t>
  </si>
  <si>
    <t>Name</t>
  </si>
  <si>
    <t>Blank</t>
  </si>
  <si>
    <t>Effective</t>
  </si>
  <si>
    <t>NoEffects</t>
  </si>
  <si>
    <t>Insufficient Evidience</t>
  </si>
  <si>
    <t>Notes</t>
  </si>
  <si>
    <t>z</t>
  </si>
  <si>
    <t>.</t>
  </si>
  <si>
    <t xml:space="preserve">Coder: Do not enter a name for the meta-analyses in this spreadsheet. The names of all eligible meta-analyses will automatically populate below
</t>
  </si>
  <si>
    <r>
      <t xml:space="preserve">Coder:  In the next row of the spreadsheet, type a name for each meta-analysis you are coding, e.g., </t>
    </r>
    <r>
      <rPr>
        <i/>
        <sz val="11"/>
        <color rgb="FFFF0000"/>
        <rFont val="Calibri"/>
        <family val="2"/>
        <scheme val="minor"/>
      </rPr>
      <t xml:space="preserve">author (year) </t>
    </r>
    <r>
      <rPr>
        <i/>
        <sz val="11"/>
        <rFont val="Calibri"/>
        <family val="2"/>
        <scheme val="minor"/>
      </rPr>
      <t xml:space="preserve">for up to 10 meta-analyses in this practice
</t>
    </r>
  </si>
  <si>
    <t>Tier 1 (Macro)</t>
  </si>
  <si>
    <t>Tier 2 (Micro)</t>
  </si>
  <si>
    <t xml:space="preserve">Psychological functioning </t>
  </si>
  <si>
    <t xml:space="preserve">Emotional wellbeing </t>
  </si>
  <si>
    <t xml:space="preserve">Attendance/truancy </t>
  </si>
  <si>
    <t xml:space="preserve">Self-concept/self-esteem </t>
  </si>
  <si>
    <t xml:space="preserve">Out-of-home placement/permanency </t>
  </si>
  <si>
    <t xml:space="preserve">Ungovernability/incorrigibility </t>
  </si>
  <si>
    <t xml:space="preserve">Other problem behavior </t>
  </si>
  <si>
    <t xml:space="preserve">Legitimacy of police </t>
  </si>
  <si>
    <t>Multiple justice systems or processes outcomes</t>
  </si>
  <si>
    <t>Outcome Construct Categories</t>
  </si>
  <si>
    <t>N</t>
  </si>
  <si>
    <t>Weighted Mean</t>
  </si>
  <si>
    <t>Final Rating: Single Icon</t>
  </si>
  <si>
    <t>Final Rating: Stacked Icon</t>
  </si>
  <si>
    <t>Final Effectiveness Ratings for Juveniles</t>
  </si>
  <si>
    <t xml:space="preserve">i. Two clearly specified different electronic databases (e.g., PsycInfo and Dissertation Abstracts International) can be counted as two different sources.
ii. Meta-search engines, such as EBSCO Host, ProQuest, or Dialog count as two (or more) different sources only if the meta-analysis clearly identifies two or more sources within the meta-search engine that were searched.
iii. Google Scholar as the sole search strategy is not sufficient to meet the two-source minimum criterion.
</t>
  </si>
  <si>
    <t xml:space="preserve">
“Sources” include, for example, different electronic databases, Google type internet searches, hand searches of journals, contacting relevant researchers in the field, and reviewing the references in pertinent studies and prior reviews.
Two clearly specified different electronic databases (e.g., PsycInfo and Dissertation Abstracts International) can be counted as two different sources. 
Meta-search engines, such as EBSCO Host, ProQuest, or Dialog count as two (or more) different sources only if the meta-analysis clearly identifies two or more sources within the meta-search engine that were searched. 
Google Scholar as the sole search strategy is not sufficient to meet the two-source minimum criterion.</t>
  </si>
  <si>
    <r>
      <rPr>
        <b/>
        <i/>
        <sz val="11"/>
        <color theme="1"/>
        <rFont val="Calibri"/>
        <family val="2"/>
        <scheme val="minor"/>
      </rPr>
      <t xml:space="preserve">
Bibliographic Databases Only.</t>
    </r>
    <r>
      <rPr>
        <sz val="11"/>
        <color theme="1"/>
        <rFont val="Calibri"/>
        <family val="2"/>
        <scheme val="minor"/>
      </rPr>
      <t xml:space="preserve"> 
</t>
    </r>
    <r>
      <rPr>
        <b/>
        <sz val="11"/>
        <color theme="1"/>
        <rFont val="Calibri"/>
        <family val="2"/>
        <scheme val="minor"/>
      </rPr>
      <t>2</t>
    </r>
    <r>
      <rPr>
        <sz val="11"/>
        <color theme="1"/>
        <rFont val="Calibri"/>
        <family val="2"/>
        <scheme val="minor"/>
      </rPr>
      <t xml:space="preserve"> = The literature search included more than two sources, but relied solely on searches of bibliographic databases (e.g., PsycINFO, PubMed, CSA, ERIC, Web of Science, IBSS, Google Scholar). No alternative means of identifying literature are specified.</t>
    </r>
  </si>
  <si>
    <r>
      <t xml:space="preserve">
</t>
    </r>
    <r>
      <rPr>
        <b/>
        <i/>
        <sz val="11"/>
        <color theme="1"/>
        <rFont val="Calibri"/>
        <family val="2"/>
        <scheme val="minor"/>
      </rPr>
      <t xml:space="preserve">Coder Reliability Attained. 
</t>
    </r>
    <r>
      <rPr>
        <sz val="11"/>
        <color theme="1"/>
        <rFont val="Calibri"/>
        <family val="2"/>
        <scheme val="minor"/>
      </rPr>
      <t xml:space="preserve">
</t>
    </r>
    <r>
      <rPr>
        <b/>
        <sz val="11"/>
        <color theme="1"/>
        <rFont val="Calibri"/>
        <family val="2"/>
        <scheme val="minor"/>
      </rPr>
      <t>3</t>
    </r>
    <r>
      <rPr>
        <sz val="11"/>
        <color theme="1"/>
        <rFont val="Calibri"/>
        <family val="2"/>
        <scheme val="minor"/>
      </rPr>
      <t xml:space="preserve"> = The meta-analysis had 
(a) two or more coders coding at least some portion of the same studies, and inter-coder reliability information is reported, 
</t>
    </r>
    <r>
      <rPr>
        <i/>
        <sz val="11"/>
        <color theme="1"/>
        <rFont val="Calibri"/>
        <family val="2"/>
        <scheme val="minor"/>
      </rPr>
      <t>OR</t>
    </r>
    <r>
      <rPr>
        <sz val="11"/>
        <color theme="1"/>
        <rFont val="Calibri"/>
        <family val="2"/>
        <scheme val="minor"/>
      </rPr>
      <t xml:space="preserve">
(b) all studies were double-coded (and presumably any identified coding differences were resolved). </t>
    </r>
  </si>
  <si>
    <r>
      <t xml:space="preserve">
</t>
    </r>
    <r>
      <rPr>
        <b/>
        <i/>
        <sz val="11"/>
        <color theme="1"/>
        <rFont val="Calibri"/>
        <family val="2"/>
        <scheme val="minor"/>
      </rPr>
      <t>Moderate Coder Reliability.</t>
    </r>
    <r>
      <rPr>
        <sz val="11"/>
        <color theme="1"/>
        <rFont val="Calibri"/>
        <family val="2"/>
        <scheme val="minor"/>
      </rPr>
      <t xml:space="preserve"> 
</t>
    </r>
    <r>
      <rPr>
        <b/>
        <sz val="11"/>
        <color theme="1"/>
        <rFont val="Calibri"/>
        <family val="2"/>
        <scheme val="minor"/>
      </rPr>
      <t>2</t>
    </r>
    <r>
      <rPr>
        <sz val="11"/>
        <color theme="1"/>
        <rFont val="Calibri"/>
        <family val="2"/>
        <scheme val="minor"/>
      </rPr>
      <t xml:space="preserve"> = The meta-analysis had 
(a) two or more coders coding at least some portion of the same studies, but no information given on inter-coder reliability, 
</t>
    </r>
    <r>
      <rPr>
        <i/>
        <sz val="11"/>
        <color theme="1"/>
        <rFont val="Calibri"/>
        <family val="2"/>
        <scheme val="minor"/>
      </rPr>
      <t>OR</t>
    </r>
    <r>
      <rPr>
        <sz val="11"/>
        <color theme="1"/>
        <rFont val="Calibri"/>
        <family val="2"/>
        <scheme val="minor"/>
      </rPr>
      <t xml:space="preserve">
(b) two or more coders but differences were resolved only on a subset of studies or variables.</t>
    </r>
  </si>
  <si>
    <r>
      <t xml:space="preserve">
</t>
    </r>
    <r>
      <rPr>
        <b/>
        <i/>
        <sz val="11"/>
        <color theme="1"/>
        <rFont val="Calibri"/>
        <family val="2"/>
        <scheme val="minor"/>
      </rPr>
      <t>Outliers Explicitly Mentioned.</t>
    </r>
    <r>
      <rPr>
        <sz val="11"/>
        <color theme="1"/>
        <rFont val="Calibri"/>
        <family val="2"/>
        <scheme val="minor"/>
      </rPr>
      <t xml:space="preserve"> 
</t>
    </r>
    <r>
      <rPr>
        <b/>
        <sz val="11"/>
        <color theme="1"/>
        <rFont val="Calibri"/>
        <family val="2"/>
        <scheme val="minor"/>
      </rPr>
      <t>3</t>
    </r>
    <r>
      <rPr>
        <sz val="11"/>
        <color theme="1"/>
        <rFont val="Calibri"/>
        <family val="2"/>
        <scheme val="minor"/>
      </rPr>
      <t xml:space="preserve">= The meta-analysis explicitly reports that distributions were checked for outlying effect sizes and reports how outliers were handled in the analysis (this includes establishing that there were none). </t>
    </r>
  </si>
  <si>
    <r>
      <t xml:space="preserve">      ·</t>
    </r>
    <r>
      <rPr>
        <sz val="7"/>
        <color theme="1"/>
        <rFont val="Times New Roman"/>
        <family val="1"/>
      </rPr>
      <t xml:space="preserve">         </t>
    </r>
    <r>
      <rPr>
        <sz val="11"/>
        <color theme="1"/>
        <rFont val="Georgia"/>
        <family val="1"/>
      </rPr>
      <t>calculating quality scores based on some criteria (such as Maryland Scientific Method Scale),</t>
    </r>
  </si>
  <si>
    <r>
      <rPr>
        <sz val="12"/>
        <color theme="1"/>
        <rFont val="Georgia"/>
        <family val="1"/>
      </rPr>
      <t>9. </t>
    </r>
    <r>
      <rPr>
        <b/>
        <sz val="12"/>
        <color theme="1"/>
        <rFont val="Georgia"/>
        <family val="1"/>
      </rPr>
      <t xml:space="preserve">    Publication Date: </t>
    </r>
    <r>
      <rPr>
        <sz val="12"/>
        <color theme="1"/>
        <rFont val="Georgia"/>
        <family val="1"/>
      </rPr>
      <t>At least 50% of the studies included in the meta-analysis were published/available on or after 1990.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</si>
</sst>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3" formatCode="_(* #,##0.00_);_(* \(#,##0.00\);_(* &quot;-&quot;??_);_(@_)"/>
    <numFmt numFmtId="164" formatCode="_(\ #,##0_);_(\ \(#,##0\);_(\ &quot;-&quot;??_);_(@_)"/>
  </numFmts>
  <fonts count="80" x14ac:knownFonts="1">
    <font>
      <sz val="11"/>
      <color theme="1"/>
      <name val="Calibri"/>
      <family val="2"/>
      <scheme val="minor"/>
    </font>
    <font>
      <sz val="12"/>
      <color theme="1"/>
      <name val="Georgia"/>
      <family val="1"/>
    </font>
    <font>
      <b/>
      <i/>
      <sz val="12"/>
      <color theme="1"/>
      <name val="Georgia"/>
      <family val="1"/>
    </font>
    <font>
      <b/>
      <sz val="12"/>
      <color theme="1"/>
      <name val="Georgia"/>
      <family val="1"/>
    </font>
    <font>
      <b/>
      <sz val="11"/>
      <color theme="1"/>
      <name val="Calibri"/>
      <family val="2"/>
      <scheme val="minor"/>
    </font>
    <font>
      <b/>
      <i/>
      <u/>
      <sz val="11"/>
      <color theme="1"/>
      <name val="Calibri"/>
      <family val="2"/>
      <scheme val="minor"/>
    </font>
    <font>
      <sz val="11"/>
      <color theme="1"/>
      <name val="Calibri"/>
      <family val="2"/>
      <scheme val="minor"/>
    </font>
    <font>
      <i/>
      <sz val="11"/>
      <color theme="1"/>
      <name val="Calibri"/>
      <family val="2"/>
      <scheme val="minor"/>
    </font>
    <font>
      <b/>
      <i/>
      <sz val="11"/>
      <color theme="1"/>
      <name val="Calibri"/>
      <family val="2"/>
      <scheme val="minor"/>
    </font>
    <font>
      <u/>
      <sz val="11"/>
      <color theme="10"/>
      <name val="Calibri"/>
      <family val="2"/>
      <scheme val="minor"/>
    </font>
    <font>
      <sz val="12"/>
      <color theme="1"/>
      <name val="Calibri"/>
      <family val="2"/>
      <scheme val="minor"/>
    </font>
    <font>
      <b/>
      <sz val="12"/>
      <color theme="1"/>
      <name val="Calibri"/>
      <family val="2"/>
      <scheme val="minor"/>
    </font>
    <font>
      <b/>
      <sz val="14"/>
      <color rgb="FF365F91"/>
      <name val="Cambria"/>
      <family val="1"/>
    </font>
    <font>
      <i/>
      <sz val="12"/>
      <color theme="1"/>
      <name val="Georgia"/>
      <family val="1"/>
    </font>
    <font>
      <sz val="12"/>
      <color theme="1"/>
      <name val="Symbol"/>
      <family val="1"/>
      <charset val="2"/>
    </font>
    <font>
      <sz val="7"/>
      <color theme="1"/>
      <name val="Times New Roman"/>
      <family val="1"/>
    </font>
    <font>
      <u/>
      <sz val="12"/>
      <color theme="1"/>
      <name val="Georgia"/>
      <family val="1"/>
    </font>
    <font>
      <sz val="26"/>
      <color rgb="FF17365D"/>
      <name val="Cambria"/>
      <family val="1"/>
    </font>
    <font>
      <sz val="16"/>
      <color theme="8" tint="-0.249977111117893"/>
      <name val="Cambria"/>
      <family val="1"/>
    </font>
    <font>
      <u/>
      <sz val="11"/>
      <color theme="1"/>
      <name val="Calibri"/>
      <family val="2"/>
      <scheme val="minor"/>
    </font>
    <font>
      <sz val="11.5"/>
      <color theme="1"/>
      <name val="Calibri"/>
      <family val="2"/>
      <scheme val="minor"/>
    </font>
    <font>
      <b/>
      <sz val="11.5"/>
      <color theme="1"/>
      <name val="Georgia"/>
      <family val="1"/>
    </font>
    <font>
      <b/>
      <sz val="7"/>
      <color theme="1"/>
      <name val="Times New Roman"/>
      <family val="1"/>
    </font>
    <font>
      <sz val="11.5"/>
      <color theme="1"/>
      <name val="Georgia"/>
      <family val="1"/>
    </font>
    <font>
      <b/>
      <sz val="11.5"/>
      <color rgb="FFFF0000"/>
      <name val="Georgia"/>
      <family val="1"/>
    </font>
    <font>
      <sz val="11.5"/>
      <color rgb="FFFF0000"/>
      <name val="Georgia"/>
      <family val="1"/>
    </font>
    <font>
      <i/>
      <sz val="11.5"/>
      <color theme="1"/>
      <name val="Georgia"/>
      <family val="1"/>
    </font>
    <font>
      <b/>
      <sz val="12"/>
      <color rgb="FF4F81BD"/>
      <name val="Cambria"/>
      <family val="1"/>
    </font>
    <font>
      <b/>
      <sz val="12"/>
      <color rgb="FFFF0000"/>
      <name val="Georgia"/>
      <family val="1"/>
    </font>
    <font>
      <sz val="12"/>
      <color rgb="FFFF0000"/>
      <name val="Georgia"/>
      <family val="1"/>
    </font>
    <font>
      <sz val="11"/>
      <name val="Calibri"/>
      <family val="2"/>
      <scheme val="minor"/>
    </font>
    <font>
      <sz val="11"/>
      <color rgb="FFFF0000"/>
      <name val="Calibri"/>
      <family val="2"/>
      <scheme val="minor"/>
    </font>
    <font>
      <b/>
      <i/>
      <sz val="12"/>
      <color rgb="FF4F81BD"/>
      <name val="Cambria"/>
      <family val="1"/>
    </font>
    <font>
      <b/>
      <sz val="11"/>
      <color rgb="FF000000"/>
      <name val="Calibri"/>
      <family val="2"/>
      <scheme val="minor"/>
    </font>
    <font>
      <b/>
      <i/>
      <sz val="11"/>
      <color rgb="FF000000"/>
      <name val="Calibri"/>
      <family val="2"/>
      <scheme val="minor"/>
    </font>
    <font>
      <sz val="11"/>
      <color rgb="FF000000"/>
      <name val="Calibri"/>
      <family val="2"/>
      <scheme val="minor"/>
    </font>
    <font>
      <i/>
      <sz val="11"/>
      <color rgb="FF000000"/>
      <name val="Calibri"/>
      <family val="2"/>
      <scheme val="minor"/>
    </font>
    <font>
      <sz val="11"/>
      <color theme="1"/>
      <name val="Symbol"/>
      <family val="1"/>
      <charset val="2"/>
    </font>
    <font>
      <sz val="11"/>
      <color theme="1"/>
      <name val="Georgia"/>
      <family val="1"/>
    </font>
    <font>
      <b/>
      <sz val="11"/>
      <color theme="1"/>
      <name val="Georgia"/>
      <family val="1"/>
    </font>
    <font>
      <b/>
      <i/>
      <sz val="11"/>
      <color theme="1"/>
      <name val="Georgia"/>
      <family val="1"/>
    </font>
    <font>
      <b/>
      <sz val="11"/>
      <color rgb="FFFF0000"/>
      <name val="Calibri"/>
      <family val="2"/>
      <scheme val="minor"/>
    </font>
    <font>
      <vertAlign val="superscript"/>
      <sz val="11"/>
      <color rgb="FF000000"/>
      <name val="Calibri"/>
      <family val="2"/>
      <scheme val="minor"/>
    </font>
    <font>
      <u/>
      <sz val="11"/>
      <color rgb="FF000000"/>
      <name val="Calibri"/>
      <family val="2"/>
      <scheme val="minor"/>
    </font>
    <font>
      <sz val="8"/>
      <color theme="1"/>
      <name val="Calibri"/>
      <family val="2"/>
      <scheme val="minor"/>
    </font>
    <font>
      <vertAlign val="superscript"/>
      <sz val="12"/>
      <color theme="1"/>
      <name val="Georgia"/>
      <family val="1"/>
    </font>
    <font>
      <b/>
      <sz val="13"/>
      <color rgb="FF4F81BD"/>
      <name val="Cambria"/>
      <family val="1"/>
    </font>
    <font>
      <sz val="9"/>
      <color theme="1"/>
      <name val="Georgia"/>
      <family val="1"/>
    </font>
    <font>
      <sz val="10"/>
      <color theme="1"/>
      <name val="Georgia"/>
      <family val="1"/>
    </font>
    <font>
      <b/>
      <sz val="11"/>
      <name val="Calibri"/>
      <family val="2"/>
      <scheme val="minor"/>
    </font>
    <font>
      <sz val="11"/>
      <color theme="1"/>
      <name val="Times New Roman"/>
      <family val="1"/>
    </font>
    <font>
      <sz val="11"/>
      <color rgb="FF000000"/>
      <name val="Symbol"/>
      <family val="1"/>
      <charset val="2"/>
    </font>
    <font>
      <sz val="11"/>
      <color rgb="FF000000"/>
      <name val="Times New Roman"/>
      <family val="1"/>
    </font>
    <font>
      <sz val="11"/>
      <color rgb="FF000000"/>
      <name val="Georgia"/>
      <family val="1"/>
    </font>
    <font>
      <sz val="8"/>
      <color theme="1"/>
      <name val="Georgia"/>
      <family val="1"/>
    </font>
    <font>
      <i/>
      <u/>
      <sz val="18"/>
      <color theme="1"/>
      <name val="Cambria"/>
      <family val="1"/>
      <scheme val="major"/>
    </font>
    <font>
      <b/>
      <sz val="14"/>
      <color theme="1"/>
      <name val="Cambria"/>
      <family val="1"/>
      <scheme val="major"/>
    </font>
    <font>
      <b/>
      <sz val="14"/>
      <name val="Cambria"/>
      <family val="1"/>
      <scheme val="major"/>
    </font>
    <font>
      <b/>
      <i/>
      <sz val="11"/>
      <name val="Calibri"/>
      <family val="2"/>
      <scheme val="minor"/>
    </font>
    <font>
      <sz val="11"/>
      <color theme="0"/>
      <name val="Calibri"/>
      <family val="2"/>
      <scheme val="minor"/>
    </font>
    <font>
      <i/>
      <sz val="11"/>
      <color rgb="FFFF0000"/>
      <name val="Calibri"/>
      <family val="2"/>
      <scheme val="minor"/>
    </font>
    <font>
      <sz val="10"/>
      <color theme="1"/>
      <name val="Calibri"/>
      <family val="2"/>
      <scheme val="minor"/>
    </font>
    <font>
      <b/>
      <sz val="9.5"/>
      <color theme="1"/>
      <name val="Calibri"/>
      <family val="2"/>
      <scheme val="minor"/>
    </font>
    <font>
      <b/>
      <i/>
      <u/>
      <sz val="11"/>
      <name val="Calibri"/>
      <family val="2"/>
      <scheme val="minor"/>
    </font>
    <font>
      <sz val="12"/>
      <name val="Calibri"/>
      <family val="2"/>
      <scheme val="minor"/>
    </font>
    <font>
      <sz val="14"/>
      <color theme="1"/>
      <name val="Cambria"/>
      <family val="1"/>
      <scheme val="major"/>
    </font>
    <font>
      <b/>
      <u/>
      <sz val="12"/>
      <color theme="1"/>
      <name val="Georgia"/>
      <family val="1"/>
    </font>
    <font>
      <b/>
      <sz val="9"/>
      <color theme="1"/>
      <name val="Georgia"/>
      <family val="1"/>
    </font>
    <font>
      <b/>
      <sz val="9"/>
      <color theme="1"/>
      <name val="Calibri"/>
      <family val="2"/>
      <scheme val="minor"/>
    </font>
    <font>
      <sz val="7"/>
      <color theme="1"/>
      <name val="Georgia"/>
      <family val="1"/>
    </font>
    <font>
      <vertAlign val="subscript"/>
      <sz val="11"/>
      <color rgb="FF000000"/>
      <name val="Calibri"/>
      <family val="2"/>
      <scheme val="minor"/>
    </font>
    <font>
      <b/>
      <sz val="12"/>
      <name val="Calibri"/>
      <family val="2"/>
      <scheme val="minor"/>
    </font>
    <font>
      <sz val="7"/>
      <color theme="1"/>
      <name val="Calibri"/>
      <family val="2"/>
      <scheme val="minor"/>
    </font>
    <font>
      <i/>
      <sz val="12"/>
      <color theme="1"/>
      <name val="Calibri"/>
      <family val="2"/>
      <scheme val="minor"/>
    </font>
    <font>
      <b/>
      <sz val="14"/>
      <color theme="1"/>
      <name val="Calibri"/>
      <family val="2"/>
      <scheme val="minor"/>
    </font>
    <font>
      <i/>
      <sz val="11"/>
      <name val="Calibri"/>
      <family val="2"/>
      <scheme val="minor"/>
    </font>
    <font>
      <b/>
      <sz val="11"/>
      <color indexed="8"/>
      <name val="Calibri"/>
      <family val="2"/>
    </font>
    <font>
      <b/>
      <sz val="12"/>
      <color theme="1"/>
      <name val="Arial Narrow"/>
      <family val="2"/>
    </font>
    <font>
      <sz val="11.5"/>
      <color theme="1"/>
      <name val="Arial Narrow"/>
      <family val="2"/>
    </font>
    <font>
      <sz val="12"/>
      <color theme="1"/>
      <name val="Arial Narrow"/>
      <family val="2"/>
    </font>
  </fonts>
  <fills count="16">
    <fill>
      <patternFill patternType="none"/>
    </fill>
    <fill>
      <patternFill patternType="gray125"/>
    </fill>
    <fill>
      <patternFill patternType="solid">
        <fgColor rgb="FF92D050"/>
        <bgColor indexed="64"/>
      </patternFill>
    </fill>
    <fill>
      <patternFill patternType="solid">
        <fgColor theme="0" tint="-0.14999847407452621"/>
        <bgColor indexed="64"/>
      </patternFill>
    </fill>
    <fill>
      <patternFill patternType="solid">
        <fgColor rgb="FFFFFF9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8" tint="0.39997558519241921"/>
        <bgColor indexed="64"/>
      </patternFill>
    </fill>
    <fill>
      <patternFill patternType="solid">
        <fgColor theme="7" tint="0.79998168889431442"/>
        <bgColor indexed="64"/>
      </patternFill>
    </fill>
    <fill>
      <gradientFill degree="90">
        <stop position="0">
          <color theme="0"/>
        </stop>
        <stop position="1">
          <color theme="4" tint="0.40000610370189521"/>
        </stop>
      </gradientFill>
    </fill>
    <fill>
      <patternFill patternType="solid">
        <fgColor rgb="FFFF0000"/>
        <bgColor indexed="64"/>
      </patternFill>
    </fill>
    <fill>
      <patternFill patternType="solid">
        <fgColor rgb="FFFFC000"/>
        <bgColor indexed="64"/>
      </patternFill>
    </fill>
    <fill>
      <patternFill patternType="solid">
        <fgColor rgb="FFFFFF00"/>
        <bgColor indexed="64"/>
      </patternFill>
    </fill>
    <fill>
      <patternFill patternType="solid">
        <fgColor theme="0"/>
        <bgColor indexed="64"/>
      </patternFill>
    </fill>
  </fills>
  <borders count="145">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style="medium">
        <color indexed="64"/>
      </top>
      <bottom style="double">
        <color indexed="64"/>
      </bottom>
      <diagonal/>
    </border>
    <border>
      <left style="double">
        <color indexed="64"/>
      </left>
      <right/>
      <top/>
      <bottom style="hair">
        <color indexed="64"/>
      </bottom>
      <diagonal/>
    </border>
    <border>
      <left/>
      <right style="double">
        <color indexed="64"/>
      </right>
      <top/>
      <bottom style="hair">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style="double">
        <color indexed="64"/>
      </left>
      <right/>
      <top/>
      <bottom style="double">
        <color indexed="64"/>
      </bottom>
      <diagonal/>
    </border>
    <border>
      <left style="thin">
        <color indexed="64"/>
      </left>
      <right style="thin">
        <color indexed="64"/>
      </right>
      <top/>
      <bottom style="double">
        <color indexed="64"/>
      </bottom>
      <diagonal/>
    </border>
    <border>
      <left style="double">
        <color indexed="64"/>
      </left>
      <right/>
      <top/>
      <bottom style="medium">
        <color indexed="64"/>
      </bottom>
      <diagonal/>
    </border>
    <border>
      <left style="double">
        <color indexed="64"/>
      </left>
      <right style="double">
        <color indexed="64"/>
      </right>
      <top style="double">
        <color indexed="64"/>
      </top>
      <bottom style="double">
        <color indexed="64"/>
      </bottom>
      <diagonal/>
    </border>
    <border>
      <left/>
      <right/>
      <top/>
      <bottom style="thin">
        <color auto="1"/>
      </bottom>
      <diagonal/>
    </border>
    <border>
      <left/>
      <right/>
      <top style="thin">
        <color auto="1"/>
      </top>
      <bottom style="double">
        <color indexed="64"/>
      </bottom>
      <diagonal/>
    </border>
    <border>
      <left style="thin">
        <color indexed="64"/>
      </left>
      <right style="double">
        <color indexed="64"/>
      </right>
      <top style="double">
        <color indexed="64"/>
      </top>
      <bottom/>
      <diagonal/>
    </border>
    <border>
      <left style="thin">
        <color indexed="64"/>
      </left>
      <right style="double">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hair">
        <color indexed="64"/>
      </left>
      <right style="medium">
        <color indexed="64"/>
      </right>
      <top style="hair">
        <color indexed="64"/>
      </top>
      <bottom style="medium">
        <color indexed="64"/>
      </bottom>
      <diagonal/>
    </border>
    <border>
      <left style="hair">
        <color indexed="64"/>
      </left>
      <right style="medium">
        <color indexed="64"/>
      </right>
      <top style="medium">
        <color indexed="64"/>
      </top>
      <bottom style="thin">
        <color indexed="64"/>
      </bottom>
      <diagonal/>
    </border>
    <border>
      <left style="hair">
        <color indexed="64"/>
      </left>
      <right style="medium">
        <color indexed="64"/>
      </right>
      <top style="thin">
        <color indexed="64"/>
      </top>
      <bottom style="thin">
        <color indexed="64"/>
      </bottom>
      <diagonal/>
    </border>
    <border>
      <left style="hair">
        <color indexed="64"/>
      </left>
      <right style="medium">
        <color indexed="64"/>
      </right>
      <top style="thin">
        <color indexed="64"/>
      </top>
      <bottom style="medium">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double">
        <color auto="1"/>
      </left>
      <right/>
      <top style="double">
        <color auto="1"/>
      </top>
      <bottom style="double">
        <color auto="1"/>
      </bottom>
      <diagonal/>
    </border>
    <border>
      <left/>
      <right/>
      <top style="double">
        <color auto="1"/>
      </top>
      <bottom style="double">
        <color auto="1"/>
      </bottom>
      <diagonal/>
    </border>
    <border>
      <left/>
      <right/>
      <top/>
      <bottom style="double">
        <color auto="1"/>
      </bottom>
      <diagonal/>
    </border>
    <border>
      <left style="thin">
        <color indexed="64"/>
      </left>
      <right style="thin">
        <color indexed="64"/>
      </right>
      <top style="double">
        <color indexed="64"/>
      </top>
      <bottom style="double">
        <color indexed="64"/>
      </bottom>
      <diagonal/>
    </border>
    <border>
      <left style="double">
        <color auto="1"/>
      </left>
      <right style="thin">
        <color auto="1"/>
      </right>
      <top style="double">
        <color auto="1"/>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rgb="FF00000A"/>
      </top>
      <bottom style="medium">
        <color rgb="FF00000A"/>
      </bottom>
      <diagonal/>
    </border>
    <border>
      <left/>
      <right/>
      <top/>
      <bottom style="medium">
        <color rgb="FF00000A"/>
      </bottom>
      <diagonal/>
    </border>
    <border>
      <left style="medium">
        <color indexed="64"/>
      </left>
      <right style="medium">
        <color indexed="64"/>
      </right>
      <top style="medium">
        <color indexed="64"/>
      </top>
      <bottom/>
      <diagonal/>
    </border>
    <border>
      <left style="medium">
        <color indexed="64"/>
      </left>
      <right style="medium">
        <color indexed="64"/>
      </right>
      <top/>
      <bottom style="hair">
        <color indexed="64"/>
      </bottom>
      <diagonal/>
    </border>
    <border>
      <left style="thin">
        <color rgb="FF00000A"/>
      </left>
      <right style="thin">
        <color rgb="FF00000A"/>
      </right>
      <top style="medium">
        <color rgb="FF00000A"/>
      </top>
      <bottom style="thin">
        <color rgb="FF00000A"/>
      </bottom>
      <diagonal/>
    </border>
    <border>
      <left style="thin">
        <color indexed="64"/>
      </left>
      <right/>
      <top style="thin">
        <color indexed="64"/>
      </top>
      <bottom style="thin">
        <color indexed="64"/>
      </bottom>
      <diagonal/>
    </border>
    <border>
      <left/>
      <right/>
      <top style="medium">
        <color rgb="FF00000A"/>
      </top>
      <bottom style="medium">
        <color indexed="64"/>
      </bottom>
      <diagonal/>
    </border>
    <border>
      <left style="thin">
        <color indexed="64"/>
      </left>
      <right style="thin">
        <color indexed="64"/>
      </right>
      <top/>
      <bottom style="thin">
        <color indexed="64"/>
      </bottom>
      <diagonal/>
    </border>
    <border>
      <left/>
      <right/>
      <top/>
      <bottom style="medium">
        <color indexed="64"/>
      </bottom>
      <diagonal/>
    </border>
    <border>
      <left style="double">
        <color indexed="64"/>
      </left>
      <right/>
      <top style="double">
        <color indexed="64"/>
      </top>
      <bottom style="medium">
        <color indexed="64"/>
      </bottom>
      <diagonal/>
    </border>
    <border>
      <left/>
      <right style="double">
        <color indexed="64"/>
      </right>
      <top style="double">
        <color indexed="64"/>
      </top>
      <bottom style="medium">
        <color indexed="64"/>
      </bottom>
      <diagonal/>
    </border>
    <border>
      <left style="double">
        <color indexed="64"/>
      </left>
      <right style="double">
        <color indexed="64"/>
      </right>
      <top/>
      <bottom/>
      <diagonal/>
    </border>
    <border>
      <left style="double">
        <color indexed="64"/>
      </left>
      <right style="double">
        <color indexed="64"/>
      </right>
      <top/>
      <bottom style="double">
        <color indexed="64"/>
      </bottom>
      <diagonal/>
    </border>
    <border>
      <left style="double">
        <color indexed="64"/>
      </left>
      <right style="double">
        <color indexed="64"/>
      </right>
      <top/>
      <bottom style="dashed">
        <color indexed="64"/>
      </bottom>
      <diagonal/>
    </border>
    <border>
      <left style="double">
        <color indexed="64"/>
      </left>
      <right/>
      <top/>
      <bottom style="dashed">
        <color indexed="64"/>
      </bottom>
      <diagonal/>
    </border>
    <border>
      <left style="thin">
        <color indexed="64"/>
      </left>
      <right style="thin">
        <color indexed="64"/>
      </right>
      <top/>
      <bottom style="dashed">
        <color indexed="64"/>
      </bottom>
      <diagonal/>
    </border>
    <border>
      <left/>
      <right/>
      <top/>
      <bottom style="dashed">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right style="thin">
        <color indexed="64"/>
      </right>
      <top/>
      <bottom style="double">
        <color indexed="64"/>
      </bottom>
      <diagonal/>
    </border>
    <border>
      <left style="thin">
        <color indexed="64"/>
      </left>
      <right style="double">
        <color indexed="64"/>
      </right>
      <top/>
      <bottom style="double">
        <color indexed="64"/>
      </bottom>
      <diagonal/>
    </border>
    <border>
      <left/>
      <right/>
      <top style="double">
        <color indexed="64"/>
      </top>
      <bottom/>
      <diagonal/>
    </border>
    <border>
      <left/>
      <right style="double">
        <color indexed="64"/>
      </right>
      <top style="double">
        <color indexed="64"/>
      </top>
      <bottom style="double">
        <color indexed="64"/>
      </bottom>
      <diagonal/>
    </border>
    <border>
      <left style="hair">
        <color auto="1"/>
      </left>
      <right/>
      <top/>
      <bottom style="double">
        <color indexed="64"/>
      </bottom>
      <diagonal/>
    </border>
    <border>
      <left/>
      <right/>
      <top/>
      <bottom style="hair">
        <color indexed="64"/>
      </bottom>
      <diagonal/>
    </border>
    <border>
      <left/>
      <right/>
      <top style="medium">
        <color indexed="64"/>
      </top>
      <bottom style="double">
        <color indexed="64"/>
      </bottom>
      <diagonal/>
    </border>
    <border>
      <left style="hair">
        <color indexed="64"/>
      </left>
      <right style="double">
        <color indexed="64"/>
      </right>
      <top style="double">
        <color indexed="64"/>
      </top>
      <bottom/>
      <diagonal/>
    </border>
    <border>
      <left style="hair">
        <color indexed="64"/>
      </left>
      <right style="double">
        <color indexed="64"/>
      </right>
      <top/>
      <bottom/>
      <diagonal/>
    </border>
    <border>
      <left style="hair">
        <color indexed="64"/>
      </left>
      <right style="double">
        <color indexed="64"/>
      </right>
      <top/>
      <bottom style="hair">
        <color indexed="64"/>
      </bottom>
      <diagonal/>
    </border>
    <border>
      <left style="hair">
        <color indexed="64"/>
      </left>
      <right style="double">
        <color indexed="64"/>
      </right>
      <top/>
      <bottom style="medium">
        <color indexed="64"/>
      </bottom>
      <diagonal/>
    </border>
    <border>
      <left style="hair">
        <color indexed="64"/>
      </left>
      <right style="double">
        <color indexed="64"/>
      </right>
      <top/>
      <bottom style="double">
        <color indexed="64"/>
      </bottom>
      <diagonal/>
    </border>
    <border>
      <left style="hair">
        <color indexed="64"/>
      </left>
      <right style="double">
        <color indexed="64"/>
      </right>
      <top style="medium">
        <color indexed="64"/>
      </top>
      <bottom style="double">
        <color indexed="64"/>
      </bottom>
      <diagonal/>
    </border>
    <border>
      <left style="double">
        <color indexed="64"/>
      </left>
      <right style="double">
        <color indexed="64"/>
      </right>
      <top style="double">
        <color indexed="64"/>
      </top>
      <bottom/>
      <diagonal/>
    </border>
    <border>
      <left style="double">
        <color indexed="64"/>
      </left>
      <right/>
      <top style="double">
        <color indexed="64"/>
      </top>
      <bottom style="hair">
        <color indexed="64"/>
      </bottom>
      <diagonal/>
    </border>
    <border>
      <left/>
      <right style="double">
        <color indexed="64"/>
      </right>
      <top style="double">
        <color indexed="64"/>
      </top>
      <bottom style="hair">
        <color indexed="64"/>
      </bottom>
      <diagonal/>
    </border>
    <border>
      <left style="double">
        <color indexed="64"/>
      </left>
      <right style="hair">
        <color indexed="64"/>
      </right>
      <top style="double">
        <color indexed="64"/>
      </top>
      <bottom style="hair">
        <color indexed="64"/>
      </bottom>
      <diagonal/>
    </border>
    <border>
      <left style="double">
        <color indexed="64"/>
      </left>
      <right style="hair">
        <color indexed="64"/>
      </right>
      <top style="hair">
        <color indexed="64"/>
      </top>
      <bottom style="hair">
        <color indexed="64"/>
      </bottom>
      <diagonal/>
    </border>
    <border>
      <left style="double">
        <color indexed="64"/>
      </left>
      <right style="hair">
        <color indexed="64"/>
      </right>
      <top style="hair">
        <color indexed="64"/>
      </top>
      <bottom style="double">
        <color indexed="64"/>
      </bottom>
      <diagonal/>
    </border>
    <border>
      <left/>
      <right/>
      <top style="double">
        <color auto="1"/>
      </top>
      <bottom style="hair">
        <color indexed="64"/>
      </bottom>
      <diagonal/>
    </border>
    <border>
      <left style="double">
        <color indexed="64"/>
      </left>
      <right/>
      <top style="hair">
        <color indexed="64"/>
      </top>
      <bottom style="hair">
        <color indexed="64"/>
      </bottom>
      <diagonal/>
    </border>
    <border>
      <left/>
      <right/>
      <top style="hair">
        <color indexed="64"/>
      </top>
      <bottom style="hair">
        <color indexed="64"/>
      </bottom>
      <diagonal/>
    </border>
    <border>
      <left/>
      <right style="double">
        <color indexed="64"/>
      </right>
      <top style="hair">
        <color indexed="64"/>
      </top>
      <bottom style="hair">
        <color indexed="64"/>
      </bottom>
      <diagonal/>
    </border>
    <border>
      <left style="medium">
        <color indexed="64"/>
      </left>
      <right/>
      <top style="medium">
        <color indexed="64"/>
      </top>
      <bottom style="medium">
        <color indexed="64"/>
      </bottom>
      <diagonal/>
    </border>
    <border>
      <left style="double">
        <color indexed="64"/>
      </left>
      <right style="hair">
        <color indexed="64"/>
      </right>
      <top/>
      <bottom/>
      <diagonal/>
    </border>
    <border>
      <left style="double">
        <color indexed="64"/>
      </left>
      <right style="hair">
        <color indexed="64"/>
      </right>
      <top style="hair">
        <color indexed="64"/>
      </top>
      <bottom/>
      <diagonal/>
    </border>
    <border>
      <left style="double">
        <color indexed="64"/>
      </left>
      <right style="hair">
        <color indexed="64"/>
      </right>
      <top style="double">
        <color indexed="64"/>
      </top>
      <bottom/>
      <diagonal/>
    </border>
    <border>
      <left style="double">
        <color indexed="64"/>
      </left>
      <right style="hair">
        <color indexed="64"/>
      </right>
      <top/>
      <bottom style="medium">
        <color indexed="64"/>
      </bottom>
      <diagonal/>
    </border>
    <border>
      <left style="double">
        <color indexed="64"/>
      </left>
      <right style="double">
        <color indexed="64"/>
      </right>
      <top style="medium">
        <color indexed="64"/>
      </top>
      <bottom style="double">
        <color indexed="64"/>
      </bottom>
      <diagonal/>
    </border>
    <border>
      <left/>
      <right style="double">
        <color indexed="64"/>
      </right>
      <top style="medium">
        <color indexed="64"/>
      </top>
      <bottom style="double">
        <color auto="1"/>
      </bottom>
      <diagonal/>
    </border>
    <border>
      <left/>
      <right/>
      <top style="medium">
        <color indexed="64"/>
      </top>
      <bottom/>
      <diagonal/>
    </border>
    <border>
      <left/>
      <right style="double">
        <color indexed="64"/>
      </right>
      <top/>
      <bottom style="double">
        <color indexed="64"/>
      </bottom>
      <diagonal/>
    </border>
    <border>
      <left style="double">
        <color indexed="64"/>
      </left>
      <right/>
      <top style="hair">
        <color indexed="64"/>
      </top>
      <bottom style="medium">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double">
        <color indexed="64"/>
      </right>
      <top style="medium">
        <color indexed="64"/>
      </top>
      <bottom/>
      <diagonal/>
    </border>
    <border>
      <left style="double">
        <color indexed="64"/>
      </left>
      <right style="double">
        <color indexed="64"/>
      </right>
      <top/>
      <bottom style="medium">
        <color indexed="64"/>
      </bottom>
      <diagonal/>
    </border>
    <border>
      <left style="double">
        <color indexed="64"/>
      </left>
      <right style="hair">
        <color indexed="64"/>
      </right>
      <top style="medium">
        <color indexed="64"/>
      </top>
      <bottom style="double">
        <color indexed="64"/>
      </bottom>
      <diagonal/>
    </border>
    <border>
      <left style="double">
        <color auto="1"/>
      </left>
      <right style="thin">
        <color auto="1"/>
      </right>
      <top/>
      <bottom/>
      <diagonal/>
    </border>
    <border>
      <left style="double">
        <color auto="1"/>
      </left>
      <right style="thin">
        <color auto="1"/>
      </right>
      <top/>
      <bottom style="double">
        <color indexed="64"/>
      </bottom>
      <diagonal/>
    </border>
    <border>
      <left/>
      <right style="medium">
        <color indexed="64"/>
      </right>
      <top style="medium">
        <color indexed="64"/>
      </top>
      <bottom style="medium">
        <color indexed="64"/>
      </bottom>
      <diagonal/>
    </border>
    <border>
      <left style="double">
        <color indexed="64"/>
      </left>
      <right style="hair">
        <color indexed="64"/>
      </right>
      <top style="double">
        <color indexed="64"/>
      </top>
      <bottom style="medium">
        <color indexed="64"/>
      </bottom>
      <diagonal/>
    </border>
    <border>
      <left style="double">
        <color indexed="64"/>
      </left>
      <right style="hair">
        <color indexed="64"/>
      </right>
      <top/>
      <bottom style="hair">
        <color indexed="64"/>
      </bottom>
      <diagonal/>
    </border>
    <border>
      <left style="double">
        <color indexed="64"/>
      </left>
      <right style="hair">
        <color indexed="64"/>
      </right>
      <top style="medium">
        <color indexed="64"/>
      </top>
      <bottom style="medium">
        <color indexed="64"/>
      </bottom>
      <diagonal/>
    </border>
    <border>
      <left style="double">
        <color indexed="64"/>
      </left>
      <right/>
      <top style="double">
        <color indexed="64"/>
      </top>
      <bottom style="thin">
        <color indexed="64"/>
      </bottom>
      <diagonal/>
    </border>
    <border>
      <left style="double">
        <color indexed="64"/>
      </left>
      <right style="hair">
        <color indexed="64"/>
      </right>
      <top style="double">
        <color indexed="64"/>
      </top>
      <bottom style="thin">
        <color indexed="64"/>
      </bottom>
      <diagonal/>
    </border>
    <border>
      <left/>
      <right style="hair">
        <color indexed="64"/>
      </right>
      <top style="double">
        <color indexed="64"/>
      </top>
      <bottom style="thin">
        <color indexed="64"/>
      </bottom>
      <diagonal/>
    </border>
    <border>
      <left/>
      <right style="double">
        <color indexed="64"/>
      </right>
      <top style="double">
        <color indexed="64"/>
      </top>
      <bottom style="thin">
        <color indexed="64"/>
      </bottom>
      <diagonal/>
    </border>
    <border>
      <left/>
      <right/>
      <top style="double">
        <color indexed="64"/>
      </top>
      <bottom style="thin">
        <color indexed="64"/>
      </bottom>
      <diagonal/>
    </border>
    <border>
      <left style="hair">
        <color indexed="64"/>
      </left>
      <right style="hair">
        <color indexed="64"/>
      </right>
      <top style="double">
        <color indexed="64"/>
      </top>
      <bottom style="thin">
        <color indexed="64"/>
      </bottom>
      <diagonal/>
    </border>
    <border>
      <left/>
      <right style="hair">
        <color indexed="64"/>
      </right>
      <top/>
      <bottom/>
      <diagonal/>
    </border>
    <border>
      <left/>
      <right style="hair">
        <color indexed="64"/>
      </right>
      <top/>
      <bottom style="hair">
        <color indexed="64"/>
      </bottom>
      <diagonal/>
    </border>
    <border>
      <left/>
      <right style="hair">
        <color indexed="64"/>
      </right>
      <top/>
      <bottom style="medium">
        <color indexed="64"/>
      </bottom>
      <diagonal/>
    </border>
    <border>
      <left style="double">
        <color indexed="64"/>
      </left>
      <right style="hair">
        <color indexed="64"/>
      </right>
      <top style="thin">
        <color indexed="64"/>
      </top>
      <bottom/>
      <diagonal/>
    </border>
    <border>
      <left style="thin">
        <color indexed="64"/>
      </left>
      <right style="double">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right style="double">
        <color indexed="64"/>
      </right>
      <top style="hair">
        <color indexed="64"/>
      </top>
      <bottom style="double">
        <color indexed="64"/>
      </bottom>
      <diagonal/>
    </border>
    <border>
      <left/>
      <right style="thin">
        <color indexed="64"/>
      </right>
      <top style="hair">
        <color indexed="64"/>
      </top>
      <bottom style="double">
        <color indexed="64"/>
      </bottom>
      <diagonal/>
    </border>
    <border>
      <left style="double">
        <color indexed="64"/>
      </left>
      <right style="thin">
        <color indexed="64"/>
      </right>
      <top style="double">
        <color indexed="64"/>
      </top>
      <bottom style="double">
        <color indexed="64"/>
      </bottom>
      <diagonal/>
    </border>
    <border>
      <left/>
      <right style="thin">
        <color indexed="64"/>
      </right>
      <top style="double">
        <color indexed="64"/>
      </top>
      <bottom style="double">
        <color indexed="64"/>
      </bottom>
      <diagonal/>
    </border>
  </borders>
  <cellStyleXfs count="3">
    <xf numFmtId="0" fontId="0" fillId="0" borderId="0"/>
    <xf numFmtId="43" fontId="6" fillId="0" borderId="0" applyFont="0" applyFill="0" applyBorder="0" applyAlignment="0" applyProtection="0"/>
    <xf numFmtId="0" fontId="9" fillId="0" borderId="0" applyNumberFormat="0" applyFill="0" applyBorder="0" applyAlignment="0" applyProtection="0"/>
  </cellStyleXfs>
  <cellXfs count="569">
    <xf numFmtId="0" fontId="0" fillId="0" borderId="0" xfId="0"/>
    <xf numFmtId="0" fontId="0" fillId="0" borderId="0" xfId="0" applyAlignment="1">
      <alignment horizontal="center"/>
    </xf>
    <xf numFmtId="0" fontId="0" fillId="0" borderId="1" xfId="0" applyBorder="1" applyAlignment="1">
      <alignment horizontal="center"/>
    </xf>
    <xf numFmtId="0" fontId="0" fillId="0" borderId="31" xfId="0" applyBorder="1" applyAlignment="1">
      <alignment horizontal="center"/>
    </xf>
    <xf numFmtId="0" fontId="0" fillId="0" borderId="32" xfId="0" applyBorder="1" applyAlignment="1">
      <alignment horizontal="center"/>
    </xf>
    <xf numFmtId="0" fontId="0" fillId="0" borderId="33" xfId="0" applyBorder="1" applyAlignment="1">
      <alignment horizontal="center"/>
    </xf>
    <xf numFmtId="0" fontId="0" fillId="0" borderId="34" xfId="0" applyBorder="1" applyAlignment="1">
      <alignment horizontal="center"/>
    </xf>
    <xf numFmtId="0" fontId="0" fillId="0" borderId="35" xfId="0" applyBorder="1" applyAlignment="1">
      <alignment horizontal="center"/>
    </xf>
    <xf numFmtId="0" fontId="0" fillId="0" borderId="36" xfId="0" applyBorder="1" applyAlignment="1">
      <alignment horizontal="center"/>
    </xf>
    <xf numFmtId="0" fontId="0" fillId="0" borderId="37" xfId="0" applyBorder="1" applyAlignment="1">
      <alignment horizontal="center"/>
    </xf>
    <xf numFmtId="0" fontId="0" fillId="0" borderId="38" xfId="0" applyBorder="1" applyAlignment="1">
      <alignment horizontal="center"/>
    </xf>
    <xf numFmtId="0" fontId="7" fillId="8" borderId="39" xfId="0" applyFont="1" applyFill="1" applyBorder="1" applyAlignment="1">
      <alignment horizontal="left"/>
    </xf>
    <xf numFmtId="0" fontId="7" fillId="8" borderId="40" xfId="0" applyFont="1" applyFill="1" applyBorder="1" applyAlignment="1">
      <alignment horizontal="left"/>
    </xf>
    <xf numFmtId="0" fontId="7" fillId="8" borderId="41" xfId="0" applyFont="1" applyFill="1" applyBorder="1" applyAlignment="1">
      <alignment horizontal="left"/>
    </xf>
    <xf numFmtId="0" fontId="7" fillId="0" borderId="45" xfId="0" applyFont="1" applyBorder="1" applyAlignment="1">
      <alignment horizontal="center"/>
    </xf>
    <xf numFmtId="0" fontId="7" fillId="8" borderId="46" xfId="0" applyFont="1" applyFill="1" applyBorder="1" applyAlignment="1">
      <alignment horizontal="center"/>
    </xf>
    <xf numFmtId="0" fontId="7" fillId="8" borderId="47" xfId="0" applyFont="1" applyFill="1" applyBorder="1" applyAlignment="1">
      <alignment horizontal="center"/>
    </xf>
    <xf numFmtId="0" fontId="7" fillId="8" borderId="48" xfId="0" applyFont="1" applyFill="1" applyBorder="1" applyAlignment="1">
      <alignment horizontal="center"/>
    </xf>
    <xf numFmtId="0" fontId="7" fillId="0" borderId="29" xfId="0" applyFont="1" applyBorder="1" applyAlignment="1">
      <alignment horizontal="center"/>
    </xf>
    <xf numFmtId="0" fontId="7" fillId="0" borderId="30" xfId="0" applyFont="1" applyBorder="1" applyAlignment="1">
      <alignment horizontal="center"/>
    </xf>
    <xf numFmtId="0" fontId="0" fillId="3" borderId="26" xfId="0" applyFill="1" applyBorder="1" applyAlignment="1">
      <alignment horizontal="center"/>
    </xf>
    <xf numFmtId="0" fontId="0" fillId="3" borderId="27" xfId="0" applyFill="1" applyBorder="1" applyAlignment="1">
      <alignment horizontal="center"/>
    </xf>
    <xf numFmtId="0" fontId="0" fillId="3" borderId="28" xfId="0" applyFill="1" applyBorder="1" applyAlignment="1">
      <alignment horizontal="center"/>
    </xf>
    <xf numFmtId="0" fontId="0" fillId="0" borderId="31" xfId="0" applyBorder="1"/>
    <xf numFmtId="0" fontId="0" fillId="0" borderId="34" xfId="0" applyBorder="1"/>
    <xf numFmtId="0" fontId="0" fillId="0" borderId="36" xfId="0" applyBorder="1"/>
    <xf numFmtId="0" fontId="4" fillId="4" borderId="26" xfId="0" applyFont="1" applyFill="1" applyBorder="1"/>
    <xf numFmtId="0" fontId="4" fillId="0" borderId="27" xfId="0" applyFont="1" applyBorder="1" applyAlignment="1">
      <alignment horizontal="center"/>
    </xf>
    <xf numFmtId="0" fontId="4" fillId="0" borderId="28" xfId="0" applyFont="1" applyBorder="1" applyAlignment="1">
      <alignment horizontal="center"/>
    </xf>
    <xf numFmtId="0" fontId="0" fillId="0" borderId="0" xfId="0" applyProtection="1">
      <protection locked="0"/>
    </xf>
    <xf numFmtId="0" fontId="7" fillId="0" borderId="8" xfId="2" applyFont="1" applyBorder="1" applyProtection="1">
      <protection locked="0"/>
    </xf>
    <xf numFmtId="0" fontId="7" fillId="0" borderId="15" xfId="0" applyFont="1" applyBorder="1" applyProtection="1">
      <protection locked="0"/>
    </xf>
    <xf numFmtId="0" fontId="7" fillId="0" borderId="9" xfId="0" applyFont="1" applyBorder="1" applyProtection="1">
      <protection locked="0"/>
    </xf>
    <xf numFmtId="0" fontId="0" fillId="0" borderId="16" xfId="0" applyBorder="1" applyAlignment="1" applyProtection="1">
      <alignment horizontal="center"/>
      <protection locked="0"/>
    </xf>
    <xf numFmtId="0" fontId="0" fillId="0" borderId="11" xfId="0" applyBorder="1" applyAlignment="1" applyProtection="1">
      <alignment horizontal="center"/>
      <protection locked="0"/>
    </xf>
    <xf numFmtId="0" fontId="0" fillId="0" borderId="14" xfId="0" applyBorder="1" applyAlignment="1" applyProtection="1">
      <alignment horizontal="center"/>
      <protection locked="0"/>
    </xf>
    <xf numFmtId="0" fontId="8" fillId="0" borderId="12" xfId="0" applyFont="1" applyBorder="1" applyAlignment="1" applyProtection="1">
      <alignment horizontal="center"/>
      <protection locked="0"/>
    </xf>
    <xf numFmtId="0" fontId="0" fillId="3" borderId="6" xfId="0" applyFill="1" applyBorder="1" applyAlignment="1" applyProtection="1">
      <alignment horizontal="left" indent="1"/>
      <protection locked="0"/>
    </xf>
    <xf numFmtId="0" fontId="0" fillId="3" borderId="7" xfId="0" applyFill="1" applyBorder="1" applyAlignment="1" applyProtection="1">
      <alignment horizontal="left" indent="1"/>
      <protection locked="0"/>
    </xf>
    <xf numFmtId="1" fontId="4" fillId="0" borderId="3" xfId="1" applyNumberFormat="1" applyFont="1" applyBorder="1" applyAlignment="1" applyProtection="1">
      <alignment horizontal="center"/>
    </xf>
    <xf numFmtId="0" fontId="0" fillId="3" borderId="3" xfId="0" applyFill="1" applyBorder="1" applyAlignment="1" applyProtection="1">
      <alignment horizontal="center"/>
    </xf>
    <xf numFmtId="0" fontId="0" fillId="3" borderId="2" xfId="0" applyFill="1" applyBorder="1" applyAlignment="1" applyProtection="1">
      <alignment horizontal="center"/>
    </xf>
    <xf numFmtId="1" fontId="0" fillId="0" borderId="0" xfId="0" applyNumberFormat="1" applyAlignment="1" applyProtection="1">
      <alignment horizontal="center"/>
    </xf>
    <xf numFmtId="1" fontId="0" fillId="0" borderId="22" xfId="0" applyNumberFormat="1" applyBorder="1" applyAlignment="1" applyProtection="1">
      <alignment horizontal="center"/>
    </xf>
    <xf numFmtId="1" fontId="4" fillId="0" borderId="23" xfId="0" applyNumberFormat="1" applyFont="1" applyBorder="1" applyAlignment="1" applyProtection="1">
      <alignment horizontal="center"/>
    </xf>
    <xf numFmtId="0" fontId="11" fillId="0" borderId="0" xfId="0" applyFont="1" applyAlignment="1" applyProtection="1">
      <alignment horizontal="center" wrapText="1"/>
    </xf>
    <xf numFmtId="0" fontId="0" fillId="0" borderId="0" xfId="0" applyFill="1"/>
    <xf numFmtId="0" fontId="0" fillId="0" borderId="0" xfId="0" applyFill="1" applyAlignment="1">
      <alignment vertical="top" wrapText="1"/>
    </xf>
    <xf numFmtId="0" fontId="17" fillId="0" borderId="0" xfId="0" applyFont="1" applyFill="1" applyAlignment="1">
      <alignment vertical="center" wrapText="1"/>
    </xf>
    <xf numFmtId="0" fontId="0" fillId="0" borderId="0" xfId="0" applyFill="1" applyAlignment="1">
      <alignment wrapText="1"/>
    </xf>
    <xf numFmtId="0" fontId="12" fillId="0" borderId="0" xfId="0" applyFont="1" applyFill="1" applyAlignment="1">
      <alignment vertical="center" wrapText="1"/>
    </xf>
    <xf numFmtId="0" fontId="3" fillId="0" borderId="0" xfId="0" applyFont="1" applyFill="1" applyAlignment="1">
      <alignment vertical="center" wrapText="1"/>
    </xf>
    <xf numFmtId="0" fontId="1" fillId="0" borderId="0" xfId="0" applyFont="1" applyFill="1" applyAlignment="1">
      <alignment vertical="center" wrapText="1"/>
    </xf>
    <xf numFmtId="0" fontId="2" fillId="0" borderId="0" xfId="0" applyFont="1" applyFill="1" applyAlignment="1">
      <alignment vertical="center" wrapText="1"/>
    </xf>
    <xf numFmtId="0" fontId="13" fillId="0" borderId="0" xfId="0" applyFont="1" applyFill="1" applyAlignment="1">
      <alignment vertical="center" wrapText="1"/>
    </xf>
    <xf numFmtId="0" fontId="14" fillId="0" borderId="0" xfId="0" applyFont="1" applyFill="1" applyAlignment="1">
      <alignment horizontal="left" vertical="center" wrapText="1" indent="2"/>
    </xf>
    <xf numFmtId="0" fontId="14" fillId="0" borderId="0" xfId="0" applyFont="1" applyFill="1" applyAlignment="1">
      <alignment horizontal="left" vertical="center" wrapText="1" indent="4"/>
    </xf>
    <xf numFmtId="0" fontId="13" fillId="0" borderId="0" xfId="0" applyFont="1" applyFill="1" applyAlignment="1">
      <alignment horizontal="left" wrapText="1" indent="1"/>
    </xf>
    <xf numFmtId="0" fontId="0" fillId="3" borderId="0" xfId="0" applyFill="1"/>
    <xf numFmtId="0" fontId="0" fillId="3" borderId="0" xfId="0" applyFill="1" applyAlignment="1">
      <alignment vertical="top" wrapText="1"/>
    </xf>
    <xf numFmtId="0" fontId="18" fillId="0" borderId="0" xfId="0" applyFont="1" applyFill="1" applyAlignment="1">
      <alignment vertical="center" wrapText="1"/>
    </xf>
    <xf numFmtId="0" fontId="1" fillId="0" borderId="0" xfId="0" applyFont="1" applyAlignment="1">
      <alignment horizontal="left" vertical="center" wrapText="1" indent="5"/>
    </xf>
    <xf numFmtId="0" fontId="1" fillId="0" borderId="0" xfId="0" applyFont="1" applyAlignment="1">
      <alignment horizontal="left" vertical="center" wrapText="1" indent="1"/>
    </xf>
    <xf numFmtId="0" fontId="0" fillId="3" borderId="0" xfId="0" applyFill="1" applyAlignment="1">
      <alignment wrapText="1"/>
    </xf>
    <xf numFmtId="0" fontId="0" fillId="0" borderId="0" xfId="0" applyAlignment="1">
      <alignment wrapText="1"/>
    </xf>
    <xf numFmtId="0" fontId="21" fillId="0" borderId="58" xfId="0" applyFont="1" applyBorder="1" applyAlignment="1">
      <alignment horizontal="left" vertical="center" wrapText="1"/>
    </xf>
    <xf numFmtId="0" fontId="21" fillId="0" borderId="59" xfId="0" applyFont="1" applyBorder="1" applyAlignment="1">
      <alignment horizontal="left" vertical="center" wrapText="1"/>
    </xf>
    <xf numFmtId="0" fontId="23" fillId="0" borderId="59" xfId="0" applyFont="1" applyBorder="1" applyAlignment="1">
      <alignment horizontal="left" vertical="center" wrapText="1"/>
    </xf>
    <xf numFmtId="0" fontId="3" fillId="0" borderId="0" xfId="0" applyFont="1" applyAlignment="1">
      <alignment wrapText="1"/>
    </xf>
    <xf numFmtId="0" fontId="17" fillId="0" borderId="0" xfId="0" applyFont="1" applyFill="1" applyAlignment="1">
      <alignment wrapText="1"/>
    </xf>
    <xf numFmtId="0" fontId="18" fillId="0" borderId="0" xfId="0" applyFont="1" applyFill="1" applyAlignment="1">
      <alignment wrapText="1"/>
    </xf>
    <xf numFmtId="0" fontId="0" fillId="0" borderId="0" xfId="0" applyAlignment="1">
      <alignment horizontal="center" wrapText="1"/>
    </xf>
    <xf numFmtId="0" fontId="20" fillId="0" borderId="57" xfId="0" applyFont="1" applyBorder="1" applyAlignment="1">
      <alignment wrapText="1"/>
    </xf>
    <xf numFmtId="0" fontId="27" fillId="0" borderId="0" xfId="0" applyFont="1" applyAlignment="1">
      <alignment wrapText="1"/>
    </xf>
    <xf numFmtId="0" fontId="1" fillId="0" borderId="0" xfId="0" applyFont="1" applyAlignment="1">
      <alignment horizontal="left" wrapText="1"/>
    </xf>
    <xf numFmtId="0" fontId="3" fillId="0" borderId="0" xfId="0" applyFont="1" applyAlignment="1">
      <alignment horizontal="left" wrapText="1"/>
    </xf>
    <xf numFmtId="0" fontId="1" fillId="0" borderId="0" xfId="0" applyFont="1" applyAlignment="1">
      <alignment horizontal="left" wrapText="1" indent="1"/>
    </xf>
    <xf numFmtId="0" fontId="1" fillId="0" borderId="0" xfId="0" applyFont="1" applyAlignment="1">
      <alignment horizontal="left" wrapText="1" indent="2"/>
    </xf>
    <xf numFmtId="0" fontId="0" fillId="9" borderId="0" xfId="0" applyFill="1"/>
    <xf numFmtId="0" fontId="0" fillId="9" borderId="0" xfId="0" applyFill="1" applyAlignment="1">
      <alignment vertical="top" wrapText="1"/>
    </xf>
    <xf numFmtId="0" fontId="0" fillId="9" borderId="0" xfId="0" applyFill="1" applyAlignment="1">
      <alignment wrapText="1"/>
    </xf>
    <xf numFmtId="0" fontId="9" fillId="9" borderId="0" xfId="2" applyFill="1" applyAlignment="1">
      <alignment horizontal="right" vertical="center"/>
    </xf>
    <xf numFmtId="0" fontId="20" fillId="0" borderId="57" xfId="0" applyFont="1" applyBorder="1" applyAlignment="1">
      <alignment vertical="center" wrapText="1"/>
    </xf>
    <xf numFmtId="0" fontId="4" fillId="0" borderId="60" xfId="0" applyFont="1" applyBorder="1" applyAlignment="1">
      <alignment vertical="center" wrapText="1"/>
    </xf>
    <xf numFmtId="0" fontId="0" fillId="0" borderId="0" xfId="0" applyAlignment="1">
      <alignment vertical="center" wrapText="1"/>
    </xf>
    <xf numFmtId="0" fontId="35" fillId="0" borderId="0" xfId="0" applyFont="1" applyAlignment="1">
      <alignment vertical="center" wrapText="1"/>
    </xf>
    <xf numFmtId="0" fontId="0" fillId="0" borderId="0" xfId="0" applyAlignment="1">
      <alignment vertical="center" wrapText="1"/>
    </xf>
    <xf numFmtId="0" fontId="0" fillId="0" borderId="0" xfId="0" applyAlignment="1">
      <alignment vertical="top" wrapText="1"/>
    </xf>
    <xf numFmtId="0" fontId="36" fillId="0" borderId="61" xfId="0" applyFont="1" applyBorder="1" applyAlignment="1">
      <alignment vertical="center" wrapText="1"/>
    </xf>
    <xf numFmtId="0" fontId="1" fillId="0" borderId="0" xfId="0" applyFont="1" applyAlignment="1">
      <alignment vertical="center" wrapText="1"/>
    </xf>
    <xf numFmtId="0" fontId="0" fillId="0" borderId="0" xfId="0" applyAlignment="1">
      <alignment horizontal="center" vertical="center" wrapText="1"/>
    </xf>
    <xf numFmtId="0" fontId="32" fillId="0" borderId="0" xfId="0" applyFont="1" applyAlignment="1">
      <alignment vertical="center" wrapText="1"/>
    </xf>
    <xf numFmtId="0" fontId="4" fillId="0" borderId="0" xfId="0" applyFont="1" applyAlignment="1">
      <alignment wrapText="1"/>
    </xf>
    <xf numFmtId="0" fontId="37" fillId="0" borderId="0" xfId="0" applyFont="1" applyAlignment="1">
      <alignment horizontal="left" vertical="center" wrapText="1"/>
    </xf>
    <xf numFmtId="0" fontId="38" fillId="0" borderId="0" xfId="0" applyFont="1" applyAlignment="1">
      <alignment vertical="center" wrapText="1"/>
    </xf>
    <xf numFmtId="0" fontId="3" fillId="0" borderId="0" xfId="0" applyFont="1" applyAlignment="1">
      <alignment vertical="center" wrapText="1"/>
    </xf>
    <xf numFmtId="0" fontId="39" fillId="0" borderId="0" xfId="0" applyFont="1" applyAlignment="1">
      <alignment vertical="center" wrapText="1"/>
    </xf>
    <xf numFmtId="0" fontId="35" fillId="0" borderId="0" xfId="0" applyFont="1" applyAlignment="1">
      <alignment wrapText="1"/>
    </xf>
    <xf numFmtId="0" fontId="1" fillId="0" borderId="0" xfId="0" applyFont="1" applyAlignment="1">
      <alignment wrapText="1"/>
    </xf>
    <xf numFmtId="0" fontId="14" fillId="0" borderId="0" xfId="0" applyFont="1" applyAlignment="1">
      <alignment horizontal="left" vertical="center" wrapText="1"/>
    </xf>
    <xf numFmtId="0" fontId="46" fillId="0" borderId="0" xfId="0" applyFont="1" applyAlignment="1">
      <alignment vertical="center" wrapText="1"/>
    </xf>
    <xf numFmtId="0" fontId="1" fillId="0" borderId="0" xfId="0" applyFont="1" applyAlignment="1">
      <alignment horizontal="left" vertical="center" wrapText="1"/>
    </xf>
    <xf numFmtId="0" fontId="8" fillId="0" borderId="0" xfId="0" applyFont="1" applyAlignment="1">
      <alignment wrapText="1"/>
    </xf>
    <xf numFmtId="0" fontId="21" fillId="0" borderId="62" xfId="0" applyFont="1" applyBorder="1" applyAlignment="1">
      <alignment vertical="center" wrapText="1"/>
    </xf>
    <xf numFmtId="0" fontId="21" fillId="0" borderId="59" xfId="0" applyFont="1" applyBorder="1" applyAlignment="1">
      <alignment vertical="center" wrapText="1"/>
    </xf>
    <xf numFmtId="0" fontId="21" fillId="0" borderId="58" xfId="0" applyFont="1" applyBorder="1" applyAlignment="1">
      <alignment vertical="center" wrapText="1"/>
    </xf>
    <xf numFmtId="0" fontId="21" fillId="0" borderId="63" xfId="0" applyFont="1" applyBorder="1" applyAlignment="1">
      <alignment vertical="center" wrapText="1"/>
    </xf>
    <xf numFmtId="0" fontId="0" fillId="0" borderId="61" xfId="0" applyBorder="1" applyAlignment="1">
      <alignment vertical="center" wrapText="1"/>
    </xf>
    <xf numFmtId="0" fontId="0" fillId="0" borderId="64" xfId="0" applyBorder="1" applyAlignment="1">
      <alignment vertical="top" wrapText="1"/>
    </xf>
    <xf numFmtId="0" fontId="0" fillId="0" borderId="1" xfId="0" applyBorder="1" applyAlignment="1">
      <alignment vertical="center" wrapText="1"/>
    </xf>
    <xf numFmtId="0" fontId="7" fillId="0" borderId="61" xfId="0" applyFont="1" applyBorder="1" applyAlignment="1">
      <alignment vertical="center" wrapText="1"/>
    </xf>
    <xf numFmtId="0" fontId="7" fillId="0" borderId="0" xfId="0" applyFont="1" applyFill="1" applyAlignment="1">
      <alignment wrapText="1"/>
    </xf>
    <xf numFmtId="0" fontId="4" fillId="0" borderId="0" xfId="0" applyFont="1" applyFill="1" applyAlignment="1">
      <alignment wrapText="1"/>
    </xf>
    <xf numFmtId="0" fontId="0" fillId="0" borderId="65" xfId="0" applyBorder="1" applyAlignment="1">
      <alignment vertical="center" wrapText="1"/>
    </xf>
    <xf numFmtId="0" fontId="0" fillId="0" borderId="0" xfId="0" applyFill="1" applyBorder="1"/>
    <xf numFmtId="0" fontId="0" fillId="0" borderId="67" xfId="0" applyBorder="1" applyAlignment="1">
      <alignment vertical="center" wrapText="1"/>
    </xf>
    <xf numFmtId="0" fontId="4" fillId="0" borderId="66" xfId="0" applyFont="1" applyBorder="1" applyAlignment="1">
      <alignment vertical="center" wrapText="1"/>
    </xf>
    <xf numFmtId="0" fontId="4" fillId="0" borderId="0" xfId="0" applyFont="1" applyAlignment="1">
      <alignment vertical="top" wrapText="1"/>
    </xf>
    <xf numFmtId="0" fontId="0" fillId="0" borderId="32" xfId="0" applyBorder="1" applyAlignment="1">
      <alignment vertical="top" wrapText="1"/>
    </xf>
    <xf numFmtId="0" fontId="0" fillId="0" borderId="1" xfId="0" applyBorder="1" applyAlignment="1">
      <alignment vertical="top" wrapText="1"/>
    </xf>
    <xf numFmtId="0" fontId="0" fillId="0" borderId="67" xfId="0" applyBorder="1" applyAlignment="1">
      <alignment vertical="top" wrapText="1"/>
    </xf>
    <xf numFmtId="0" fontId="8" fillId="0" borderId="0" xfId="0" applyFont="1" applyAlignment="1">
      <alignment vertical="center" wrapText="1"/>
    </xf>
    <xf numFmtId="0" fontId="37" fillId="0" borderId="0" xfId="0" applyFont="1" applyAlignment="1">
      <alignment horizontal="left" vertical="top" wrapText="1"/>
    </xf>
    <xf numFmtId="0" fontId="47" fillId="0" borderId="0" xfId="0" applyFont="1" applyFill="1" applyBorder="1" applyAlignment="1">
      <alignment vertical="center" wrapText="1"/>
    </xf>
    <xf numFmtId="0" fontId="0" fillId="0" borderId="0" xfId="0" applyFill="1" applyBorder="1" applyAlignment="1">
      <alignment vertical="center" wrapText="1"/>
    </xf>
    <xf numFmtId="0" fontId="48" fillId="0" borderId="0" xfId="0" applyFont="1" applyFill="1" applyBorder="1" applyAlignment="1">
      <alignment vertical="center" wrapText="1"/>
    </xf>
    <xf numFmtId="0" fontId="0" fillId="6" borderId="0" xfId="0" applyFill="1"/>
    <xf numFmtId="0" fontId="0" fillId="6" borderId="0" xfId="0" applyFill="1" applyAlignment="1">
      <alignment vertical="top" wrapText="1"/>
    </xf>
    <xf numFmtId="0" fontId="0" fillId="6" borderId="0" xfId="0" applyFill="1" applyBorder="1"/>
    <xf numFmtId="0" fontId="0" fillId="6" borderId="0" xfId="0" applyFill="1" applyAlignment="1">
      <alignment wrapText="1"/>
    </xf>
    <xf numFmtId="0" fontId="20" fillId="6" borderId="0" xfId="0" applyFont="1" applyFill="1" applyBorder="1" applyAlignment="1">
      <alignment vertical="center" wrapText="1"/>
    </xf>
    <xf numFmtId="0" fontId="21" fillId="6" borderId="0" xfId="0" applyFont="1" applyFill="1" applyBorder="1" applyAlignment="1">
      <alignment vertical="center" wrapText="1"/>
    </xf>
    <xf numFmtId="0" fontId="4" fillId="6" borderId="0" xfId="0" applyFont="1" applyFill="1" applyBorder="1" applyAlignment="1">
      <alignment vertical="center" wrapText="1"/>
    </xf>
    <xf numFmtId="0" fontId="33" fillId="6" borderId="0" xfId="0" applyFont="1" applyFill="1" applyBorder="1" applyAlignment="1">
      <alignment vertical="center" wrapText="1"/>
    </xf>
    <xf numFmtId="0" fontId="0" fillId="6" borderId="0" xfId="0" applyFill="1" applyBorder="1" applyAlignment="1">
      <alignment vertical="center" wrapText="1"/>
    </xf>
    <xf numFmtId="0" fontId="34" fillId="6" borderId="0" xfId="0" applyFont="1" applyFill="1" applyAlignment="1">
      <alignment vertical="center"/>
    </xf>
    <xf numFmtId="0" fontId="0" fillId="6" borderId="0" xfId="0" applyFill="1" applyAlignment="1">
      <alignment vertical="center" wrapText="1"/>
    </xf>
    <xf numFmtId="0" fontId="0" fillId="6" borderId="0" xfId="0" applyFill="1" applyAlignment="1">
      <alignment horizontal="center"/>
    </xf>
    <xf numFmtId="0" fontId="34" fillId="6" borderId="0" xfId="0" applyFont="1" applyFill="1" applyBorder="1" applyAlignment="1">
      <alignment vertical="center"/>
    </xf>
    <xf numFmtId="0" fontId="0" fillId="6" borderId="0" xfId="0" applyFill="1" applyBorder="1" applyAlignment="1">
      <alignment wrapText="1"/>
    </xf>
    <xf numFmtId="0" fontId="35" fillId="6" borderId="0" xfId="0" applyFont="1" applyFill="1" applyBorder="1" applyAlignment="1">
      <alignment vertical="center" wrapText="1"/>
    </xf>
    <xf numFmtId="0" fontId="34" fillId="6" borderId="0" xfId="0" applyFont="1" applyFill="1" applyAlignment="1">
      <alignment vertical="center" wrapText="1"/>
    </xf>
    <xf numFmtId="0" fontId="35" fillId="6" borderId="0" xfId="0" applyFont="1" applyFill="1" applyAlignment="1">
      <alignment vertical="center" wrapText="1"/>
    </xf>
    <xf numFmtId="0" fontId="34" fillId="6" borderId="0" xfId="0" applyFont="1" applyFill="1" applyBorder="1" applyAlignment="1">
      <alignment vertical="center" wrapText="1"/>
    </xf>
    <xf numFmtId="0" fontId="36" fillId="6" borderId="0" xfId="0" applyFont="1" applyFill="1" applyBorder="1" applyAlignment="1">
      <alignment vertical="center" wrapText="1"/>
    </xf>
    <xf numFmtId="0" fontId="41" fillId="6" borderId="0" xfId="0" applyFont="1" applyFill="1" applyBorder="1" applyAlignment="1">
      <alignment vertical="center" wrapText="1"/>
    </xf>
    <xf numFmtId="0" fontId="47" fillId="6" borderId="0" xfId="0" applyFont="1" applyFill="1" applyBorder="1" applyAlignment="1">
      <alignment horizontal="center" vertical="center" wrapText="1"/>
    </xf>
    <xf numFmtId="0" fontId="48" fillId="6" borderId="0" xfId="0" applyFont="1" applyFill="1" applyBorder="1" applyAlignment="1">
      <alignment horizontal="center" vertical="center" wrapText="1"/>
    </xf>
    <xf numFmtId="0" fontId="48" fillId="6" borderId="0" xfId="0" applyFont="1" applyFill="1" applyBorder="1" applyAlignment="1">
      <alignment vertical="center" wrapText="1"/>
    </xf>
    <xf numFmtId="0" fontId="7" fillId="0" borderId="0" xfId="0" applyFont="1" applyAlignment="1">
      <alignment wrapText="1"/>
    </xf>
    <xf numFmtId="0" fontId="2" fillId="0" borderId="0" xfId="0" applyFont="1" applyAlignment="1">
      <alignment wrapText="1"/>
    </xf>
    <xf numFmtId="0" fontId="35" fillId="0" borderId="0" xfId="0" applyFont="1" applyAlignment="1">
      <alignment horizontal="left" wrapText="1"/>
    </xf>
    <xf numFmtId="0" fontId="35" fillId="0" borderId="0" xfId="0" applyFont="1" applyAlignment="1">
      <alignment horizontal="left" wrapText="1" indent="1"/>
    </xf>
    <xf numFmtId="0" fontId="35" fillId="0" borderId="0" xfId="0" applyFont="1" applyAlignment="1">
      <alignment horizontal="left" vertical="center" wrapText="1" indent="1"/>
    </xf>
    <xf numFmtId="0" fontId="0" fillId="0" borderId="0" xfId="0" applyFill="1" applyAlignment="1">
      <alignment vertical="top"/>
    </xf>
    <xf numFmtId="0" fontId="51" fillId="0" borderId="0" xfId="0" applyFont="1" applyAlignment="1">
      <alignment horizontal="left" wrapText="1" indent="2"/>
    </xf>
    <xf numFmtId="0" fontId="0" fillId="3" borderId="0" xfId="0" applyFill="1" applyAlignment="1">
      <alignment vertical="top"/>
    </xf>
    <xf numFmtId="0" fontId="0" fillId="0" borderId="0" xfId="0" applyFont="1" applyAlignment="1">
      <alignment wrapText="1"/>
    </xf>
    <xf numFmtId="0" fontId="5" fillId="5" borderId="0" xfId="0" applyFont="1" applyFill="1" applyAlignment="1">
      <alignment horizontal="center"/>
    </xf>
    <xf numFmtId="0" fontId="54" fillId="0" borderId="0" xfId="0" applyFont="1" applyAlignment="1">
      <alignment vertical="center" wrapText="1"/>
    </xf>
    <xf numFmtId="0" fontId="8" fillId="0" borderId="68" xfId="0" applyFont="1" applyBorder="1" applyAlignment="1">
      <alignment wrapText="1"/>
    </xf>
    <xf numFmtId="0" fontId="0" fillId="0" borderId="16" xfId="0" applyBorder="1" applyAlignment="1">
      <alignment vertical="center" wrapText="1"/>
    </xf>
    <xf numFmtId="0" fontId="0" fillId="7" borderId="0" xfId="0" applyFill="1"/>
    <xf numFmtId="0" fontId="0" fillId="7" borderId="0" xfId="0" applyFill="1" applyAlignment="1">
      <alignment wrapText="1"/>
    </xf>
    <xf numFmtId="0" fontId="0" fillId="7" borderId="0" xfId="0" applyFill="1" applyAlignment="1">
      <alignment vertical="top" wrapText="1"/>
    </xf>
    <xf numFmtId="0" fontId="0" fillId="7" borderId="0" xfId="0" applyFill="1" applyAlignment="1">
      <alignment vertical="top"/>
    </xf>
    <xf numFmtId="0" fontId="4" fillId="7" borderId="0" xfId="0" applyFont="1" applyFill="1" applyBorder="1" applyAlignment="1">
      <alignment vertical="center" wrapText="1"/>
    </xf>
    <xf numFmtId="0" fontId="33" fillId="7" borderId="0" xfId="0" applyFont="1" applyFill="1" applyBorder="1" applyAlignment="1">
      <alignment vertical="center" wrapText="1"/>
    </xf>
    <xf numFmtId="0" fontId="0" fillId="7" borderId="0" xfId="0" applyFill="1" applyBorder="1" applyAlignment="1">
      <alignment vertical="center" wrapText="1"/>
    </xf>
    <xf numFmtId="0" fontId="34" fillId="7" borderId="0" xfId="0" applyFont="1" applyFill="1" applyAlignment="1">
      <alignment vertical="center" wrapText="1"/>
    </xf>
    <xf numFmtId="0" fontId="0" fillId="7" borderId="0" xfId="0" applyFill="1" applyAlignment="1">
      <alignment vertical="center" wrapText="1"/>
    </xf>
    <xf numFmtId="0" fontId="35" fillId="7" borderId="0" xfId="0" applyFont="1" applyFill="1" applyAlignment="1">
      <alignment vertical="center" wrapText="1"/>
    </xf>
    <xf numFmtId="0" fontId="46" fillId="0" borderId="0" xfId="0" applyFont="1" applyAlignment="1">
      <alignment wrapText="1"/>
    </xf>
    <xf numFmtId="0" fontId="16" fillId="0" borderId="0" xfId="0" applyFont="1" applyAlignment="1">
      <alignment wrapText="1"/>
    </xf>
    <xf numFmtId="0" fontId="1" fillId="0" borderId="0" xfId="0" applyFont="1" applyAlignment="1">
      <alignment horizontal="left" vertical="top" wrapText="1"/>
    </xf>
    <xf numFmtId="0" fontId="1" fillId="0" borderId="0" xfId="0" applyFont="1" applyAlignment="1">
      <alignment vertical="top" wrapText="1"/>
    </xf>
    <xf numFmtId="0" fontId="0" fillId="0" borderId="0" xfId="0" applyBorder="1" applyAlignment="1">
      <alignment vertical="top" wrapText="1"/>
    </xf>
    <xf numFmtId="0" fontId="0" fillId="4" borderId="0" xfId="0" applyFill="1"/>
    <xf numFmtId="0" fontId="0" fillId="4" borderId="0" xfId="0" applyFill="1" applyAlignment="1">
      <alignment vertical="top" wrapText="1"/>
    </xf>
    <xf numFmtId="0" fontId="0" fillId="0" borderId="0" xfId="0" applyFill="1" applyBorder="1" applyAlignment="1">
      <alignment wrapText="1"/>
    </xf>
    <xf numFmtId="0" fontId="0" fillId="4" borderId="0" xfId="0" applyFill="1" applyAlignment="1">
      <alignment wrapText="1"/>
    </xf>
    <xf numFmtId="0" fontId="4" fillId="4" borderId="0" xfId="0" applyFont="1" applyFill="1" applyBorder="1" applyAlignment="1">
      <alignment vertical="top" wrapText="1"/>
    </xf>
    <xf numFmtId="0" fontId="33" fillId="4" borderId="0" xfId="0" applyFont="1" applyFill="1" applyBorder="1" applyAlignment="1">
      <alignment vertical="top" wrapText="1"/>
    </xf>
    <xf numFmtId="0" fontId="0" fillId="4" borderId="0" xfId="0" applyFill="1" applyBorder="1" applyAlignment="1">
      <alignment vertical="top" wrapText="1"/>
    </xf>
    <xf numFmtId="0" fontId="34" fillId="4" borderId="0" xfId="0" applyFont="1" applyFill="1" applyAlignment="1">
      <alignment wrapText="1"/>
    </xf>
    <xf numFmtId="0" fontId="14" fillId="4" borderId="0" xfId="0" applyFont="1" applyFill="1" applyAlignment="1">
      <alignment horizontal="left" wrapText="1"/>
    </xf>
    <xf numFmtId="0" fontId="14" fillId="4" borderId="0" xfId="0" applyFont="1" applyFill="1" applyBorder="1" applyAlignment="1">
      <alignment horizontal="left" wrapText="1"/>
    </xf>
    <xf numFmtId="0" fontId="0" fillId="0" borderId="0" xfId="0" applyBorder="1"/>
    <xf numFmtId="0" fontId="0" fillId="0" borderId="0" xfId="0" applyAlignment="1">
      <alignment horizontal="left"/>
    </xf>
    <xf numFmtId="0" fontId="0" fillId="0" borderId="10" xfId="0" applyBorder="1"/>
    <xf numFmtId="0" fontId="0" fillId="0" borderId="0" xfId="0" applyBorder="1" applyAlignment="1">
      <alignment horizontal="center"/>
    </xf>
    <xf numFmtId="0" fontId="0" fillId="0" borderId="16" xfId="0" applyBorder="1" applyAlignment="1">
      <alignment horizontal="center"/>
    </xf>
    <xf numFmtId="0" fontId="56" fillId="0" borderId="0" xfId="0" applyFont="1"/>
    <xf numFmtId="0" fontId="0" fillId="0" borderId="18" xfId="0" applyBorder="1"/>
    <xf numFmtId="0" fontId="0" fillId="0" borderId="54" xfId="0" applyBorder="1" applyAlignment="1">
      <alignment horizontal="center"/>
    </xf>
    <xf numFmtId="0" fontId="0" fillId="0" borderId="19" xfId="0" applyBorder="1" applyAlignment="1">
      <alignment horizontal="center"/>
    </xf>
    <xf numFmtId="0" fontId="4" fillId="4" borderId="21" xfId="0" applyFont="1" applyFill="1" applyBorder="1" applyAlignment="1">
      <alignment horizontal="center" vertical="center"/>
    </xf>
    <xf numFmtId="0" fontId="4" fillId="4" borderId="71" xfId="0" applyFont="1" applyFill="1" applyBorder="1" applyAlignment="1">
      <alignment horizontal="center"/>
    </xf>
    <xf numFmtId="0" fontId="4" fillId="4" borderId="72" xfId="0" applyFont="1" applyFill="1" applyBorder="1" applyAlignment="1">
      <alignment horizontal="center"/>
    </xf>
    <xf numFmtId="0" fontId="0" fillId="0" borderId="74" xfId="0" applyBorder="1"/>
    <xf numFmtId="0" fontId="0" fillId="0" borderId="75" xfId="0" applyBorder="1" applyAlignment="1">
      <alignment horizontal="center"/>
    </xf>
    <xf numFmtId="0" fontId="0" fillId="0" borderId="76" xfId="0" applyBorder="1" applyAlignment="1">
      <alignment horizontal="center"/>
    </xf>
    <xf numFmtId="0" fontId="4" fillId="4" borderId="73" xfId="0" applyFont="1" applyFill="1" applyBorder="1" applyAlignment="1">
      <alignment horizontal="center"/>
    </xf>
    <xf numFmtId="0" fontId="4" fillId="3" borderId="52" xfId="0" applyFont="1" applyFill="1" applyBorder="1" applyAlignment="1">
      <alignment horizontal="left" vertical="center"/>
    </xf>
    <xf numFmtId="0" fontId="4" fillId="3" borderId="55" xfId="0" applyFont="1" applyFill="1" applyBorder="1" applyAlignment="1">
      <alignment horizontal="center" vertical="center"/>
    </xf>
    <xf numFmtId="0" fontId="4" fillId="3" borderId="53" xfId="0" applyFont="1" applyFill="1" applyBorder="1" applyAlignment="1">
      <alignment horizontal="center" vertical="center"/>
    </xf>
    <xf numFmtId="0" fontId="10" fillId="0" borderId="0" xfId="0" applyNumberFormat="1" applyFont="1" applyAlignment="1" applyProtection="1">
      <alignment horizontal="left"/>
      <protection locked="0"/>
    </xf>
    <xf numFmtId="0" fontId="3" fillId="0" borderId="0" xfId="0" applyFont="1" applyAlignment="1" applyProtection="1">
      <alignment horizontal="center" wrapText="1"/>
    </xf>
    <xf numFmtId="0" fontId="1" fillId="0" borderId="0" xfId="0" applyFont="1" applyAlignment="1" applyProtection="1">
      <alignment horizontal="center"/>
    </xf>
    <xf numFmtId="0" fontId="1" fillId="0" borderId="0" xfId="0" applyFont="1" applyProtection="1"/>
    <xf numFmtId="0" fontId="1" fillId="0" borderId="0" xfId="0" applyFont="1" applyAlignment="1" applyProtection="1">
      <alignment horizontal="left"/>
    </xf>
    <xf numFmtId="0" fontId="10" fillId="0" borderId="0" xfId="0" applyFont="1" applyProtection="1"/>
    <xf numFmtId="0" fontId="10" fillId="0" borderId="0" xfId="0" applyFont="1" applyAlignment="1" applyProtection="1">
      <alignment horizontal="left"/>
    </xf>
    <xf numFmtId="0" fontId="10" fillId="0" borderId="0" xfId="0" applyFont="1" applyAlignment="1" applyProtection="1">
      <alignment horizontal="center"/>
    </xf>
    <xf numFmtId="0" fontId="59" fillId="0" borderId="0" xfId="0" applyFont="1" applyAlignment="1">
      <alignment horizontal="center"/>
    </xf>
    <xf numFmtId="0" fontId="7" fillId="0" borderId="15" xfId="0" applyFont="1" applyFill="1" applyBorder="1" applyProtection="1">
      <protection locked="0"/>
    </xf>
    <xf numFmtId="0" fontId="0" fillId="0" borderId="16" xfId="0" applyFill="1" applyBorder="1" applyAlignment="1" applyProtection="1">
      <alignment horizontal="center"/>
      <protection locked="0"/>
    </xf>
    <xf numFmtId="0" fontId="0" fillId="0" borderId="17" xfId="0" applyFill="1" applyBorder="1" applyAlignment="1" applyProtection="1">
      <alignment horizontal="center"/>
      <protection locked="0"/>
    </xf>
    <xf numFmtId="0" fontId="0" fillId="0" borderId="85" xfId="0" applyBorder="1" applyAlignment="1" applyProtection="1">
      <alignment horizontal="center"/>
    </xf>
    <xf numFmtId="0" fontId="0" fillId="0" borderId="86" xfId="0" applyBorder="1" applyAlignment="1" applyProtection="1">
      <alignment horizontal="center"/>
    </xf>
    <xf numFmtId="0" fontId="0" fillId="12" borderId="42" xfId="0" applyFont="1" applyFill="1" applyBorder="1" applyAlignment="1">
      <alignment horizontal="center" wrapText="1"/>
    </xf>
    <xf numFmtId="0" fontId="0" fillId="12" borderId="43" xfId="0" applyFont="1" applyFill="1" applyBorder="1" applyAlignment="1">
      <alignment horizontal="center" wrapText="1"/>
    </xf>
    <xf numFmtId="0" fontId="0" fillId="12" borderId="44" xfId="0" applyFont="1" applyFill="1" applyBorder="1" applyAlignment="1">
      <alignment horizontal="center" wrapText="1"/>
    </xf>
    <xf numFmtId="0" fontId="7" fillId="12" borderId="49" xfId="0" applyFont="1" applyFill="1" applyBorder="1" applyAlignment="1">
      <alignment horizontal="center"/>
    </xf>
    <xf numFmtId="0" fontId="7" fillId="12" borderId="50" xfId="0" applyFont="1" applyFill="1" applyBorder="1" applyAlignment="1">
      <alignment horizontal="center"/>
    </xf>
    <xf numFmtId="0" fontId="7" fillId="12" borderId="51" xfId="0" applyFont="1" applyFill="1" applyBorder="1" applyAlignment="1">
      <alignment horizontal="center"/>
    </xf>
    <xf numFmtId="0" fontId="0" fillId="0" borderId="91" xfId="0" applyBorder="1" applyAlignment="1" applyProtection="1">
      <alignment horizontal="center"/>
    </xf>
    <xf numFmtId="0" fontId="0" fillId="0" borderId="96" xfId="0" applyBorder="1" applyAlignment="1" applyProtection="1">
      <alignment horizontal="center"/>
    </xf>
    <xf numFmtId="0" fontId="0" fillId="0" borderId="54" xfId="0" applyBorder="1" applyAlignment="1" applyProtection="1">
      <alignment horizontal="center"/>
    </xf>
    <xf numFmtId="0" fontId="7" fillId="0" borderId="92" xfId="0" applyFont="1" applyBorder="1" applyAlignment="1" applyProtection="1">
      <alignment horizontal="center"/>
      <protection locked="0"/>
    </xf>
    <xf numFmtId="0" fontId="7" fillId="0" borderId="87" xfId="0" applyFont="1" applyBorder="1" applyProtection="1">
      <protection locked="0"/>
    </xf>
    <xf numFmtId="0" fontId="0" fillId="0" borderId="0" xfId="0" applyProtection="1"/>
    <xf numFmtId="0" fontId="0" fillId="0" borderId="0" xfId="0" applyFont="1" applyAlignment="1" applyProtection="1">
      <alignment horizontal="left"/>
    </xf>
    <xf numFmtId="0" fontId="7" fillId="0" borderId="8" xfId="2" applyFont="1" applyBorder="1" applyProtection="1"/>
    <xf numFmtId="0" fontId="58" fillId="0" borderId="18" xfId="2" applyFont="1" applyBorder="1" applyAlignment="1" applyProtection="1">
      <alignment horizontal="center"/>
    </xf>
    <xf numFmtId="0" fontId="0" fillId="0" borderId="97" xfId="0" applyBorder="1" applyProtection="1"/>
    <xf numFmtId="0" fontId="58" fillId="0" borderId="21" xfId="2" applyFont="1" applyBorder="1" applyAlignment="1" applyProtection="1">
      <alignment horizontal="center" vertical="center"/>
    </xf>
    <xf numFmtId="0" fontId="0" fillId="0" borderId="0" xfId="0" applyAlignment="1" applyProtection="1">
      <alignment horizontal="left"/>
    </xf>
    <xf numFmtId="0" fontId="4" fillId="0" borderId="6" xfId="0" applyFont="1" applyBorder="1" applyProtection="1"/>
    <xf numFmtId="0" fontId="0" fillId="3" borderId="6" xfId="0" applyFill="1" applyBorder="1" applyAlignment="1" applyProtection="1">
      <alignment horizontal="left" indent="1"/>
    </xf>
    <xf numFmtId="0" fontId="0" fillId="3" borderId="7" xfId="0" applyFill="1" applyBorder="1" applyAlignment="1" applyProtection="1">
      <alignment horizontal="left" indent="1"/>
    </xf>
    <xf numFmtId="0" fontId="2" fillId="0" borderId="0" xfId="0" applyFont="1" applyProtection="1"/>
    <xf numFmtId="0" fontId="1" fillId="0" borderId="0" xfId="0" applyFont="1" applyAlignment="1" applyProtection="1">
      <alignment horizontal="right" indent="1"/>
    </xf>
    <xf numFmtId="0" fontId="3" fillId="0" borderId="0" xfId="0" applyFont="1" applyAlignment="1" applyProtection="1">
      <alignment horizontal="right" indent="1"/>
    </xf>
    <xf numFmtId="0" fontId="1" fillId="0" borderId="0" xfId="0" applyFont="1" applyAlignment="1" applyProtection="1">
      <alignment horizontal="left" indent="5"/>
    </xf>
    <xf numFmtId="0" fontId="9" fillId="0" borderId="10" xfId="2" applyBorder="1" applyAlignment="1" applyProtection="1">
      <alignment horizontal="left" indent="1"/>
      <protection locked="0"/>
    </xf>
    <xf numFmtId="0" fontId="9" fillId="0" borderId="13" xfId="2" applyBorder="1" applyAlignment="1" applyProtection="1">
      <alignment horizontal="left" indent="1"/>
      <protection locked="0"/>
    </xf>
    <xf numFmtId="0" fontId="9" fillId="0" borderId="10" xfId="2" applyBorder="1" applyAlignment="1" applyProtection="1">
      <alignment horizontal="left" indent="1"/>
    </xf>
    <xf numFmtId="0" fontId="9" fillId="0" borderId="13" xfId="2" applyBorder="1" applyAlignment="1" applyProtection="1">
      <alignment horizontal="left" indent="1"/>
    </xf>
    <xf numFmtId="0" fontId="9" fillId="0" borderId="20" xfId="2" applyBorder="1" applyAlignment="1" applyProtection="1">
      <alignment horizontal="left" indent="1"/>
    </xf>
    <xf numFmtId="0" fontId="10" fillId="0" borderId="0" xfId="0" applyFont="1" applyAlignment="1" applyProtection="1">
      <alignment horizontal="center"/>
    </xf>
    <xf numFmtId="0" fontId="10" fillId="0" borderId="0" xfId="0" applyFont="1" applyAlignment="1" applyProtection="1">
      <alignment horizontal="center"/>
    </xf>
    <xf numFmtId="0" fontId="0" fillId="0" borderId="101" xfId="0" applyBorder="1" applyAlignment="1">
      <alignment horizontal="left" indent="1"/>
    </xf>
    <xf numFmtId="0" fontId="0" fillId="0" borderId="102" xfId="0" applyBorder="1" applyAlignment="1">
      <alignment horizontal="left" indent="1"/>
    </xf>
    <xf numFmtId="0" fontId="0" fillId="0" borderId="103" xfId="0" applyBorder="1" applyAlignment="1">
      <alignment horizontal="left" indent="1"/>
    </xf>
    <xf numFmtId="0" fontId="57" fillId="0" borderId="0" xfId="0" applyFont="1" applyFill="1" applyAlignment="1" applyProtection="1">
      <alignment horizontal="left" indent="23"/>
      <protection locked="0"/>
    </xf>
    <xf numFmtId="0" fontId="56" fillId="0" borderId="0" xfId="0" applyFont="1" applyFill="1" applyAlignment="1" applyProtection="1">
      <alignment horizontal="left" indent="29"/>
    </xf>
    <xf numFmtId="0" fontId="56" fillId="0" borderId="0" xfId="0" applyFont="1" applyFill="1" applyAlignment="1" applyProtection="1">
      <alignment horizontal="left" indent="37"/>
    </xf>
    <xf numFmtId="0" fontId="62" fillId="0" borderId="6" xfId="0" applyFont="1" applyBorder="1" applyProtection="1">
      <protection locked="0"/>
    </xf>
    <xf numFmtId="0" fontId="10" fillId="0" borderId="71" xfId="0" applyFont="1" applyBorder="1" applyAlignment="1" applyProtection="1">
      <alignment horizontal="center" wrapText="1"/>
      <protection locked="0"/>
    </xf>
    <xf numFmtId="0" fontId="10" fillId="0" borderId="72" xfId="0" applyFont="1" applyBorder="1" applyAlignment="1" applyProtection="1">
      <alignment horizontal="center" wrapText="1"/>
      <protection locked="0"/>
    </xf>
    <xf numFmtId="0" fontId="0" fillId="3" borderId="0" xfId="0" applyFill="1" applyBorder="1" applyAlignment="1" applyProtection="1">
      <alignment horizontal="left" vertical="center"/>
    </xf>
    <xf numFmtId="0" fontId="10" fillId="3" borderId="0" xfId="0" applyFont="1" applyFill="1" applyBorder="1" applyProtection="1"/>
    <xf numFmtId="0" fontId="0" fillId="0" borderId="0" xfId="0" applyAlignment="1">
      <alignment horizontal="left" vertical="top" wrapText="1"/>
    </xf>
    <xf numFmtId="0" fontId="4" fillId="0" borderId="0" xfId="0" applyFont="1" applyAlignment="1">
      <alignment horizontal="left" vertical="top" wrapText="1"/>
    </xf>
    <xf numFmtId="0" fontId="0" fillId="0" borderId="0" xfId="0" applyAlignment="1">
      <alignment horizontal="left" vertical="center" wrapText="1"/>
    </xf>
    <xf numFmtId="0" fontId="8" fillId="0" borderId="0" xfId="0" applyFont="1" applyAlignment="1">
      <alignment horizontal="left" vertical="top" wrapText="1"/>
    </xf>
    <xf numFmtId="0" fontId="10" fillId="0" borderId="0" xfId="0" applyFont="1" applyAlignment="1">
      <alignment horizontal="left" vertical="top" wrapText="1"/>
    </xf>
    <xf numFmtId="0" fontId="44" fillId="0" borderId="0" xfId="0" applyFont="1" applyAlignment="1">
      <alignment vertical="center" wrapText="1"/>
    </xf>
    <xf numFmtId="0" fontId="0" fillId="3" borderId="0" xfId="0" applyFill="1" applyAlignment="1"/>
    <xf numFmtId="0" fontId="0" fillId="0" borderId="0" xfId="0" applyFill="1" applyAlignment="1"/>
    <xf numFmtId="0" fontId="58" fillId="0" borderId="0" xfId="0" applyFont="1" applyAlignment="1">
      <alignment horizontal="left" vertical="top" wrapText="1"/>
    </xf>
    <xf numFmtId="0" fontId="30" fillId="0" borderId="0" xfId="0" applyFont="1" applyAlignment="1">
      <alignment horizontal="left" vertical="top" wrapText="1"/>
    </xf>
    <xf numFmtId="0" fontId="63" fillId="0" borderId="0" xfId="0" applyFont="1" applyAlignment="1">
      <alignment horizontal="left" vertical="top" wrapText="1"/>
    </xf>
    <xf numFmtId="0" fontId="64" fillId="0" borderId="0" xfId="0" applyFont="1" applyAlignment="1">
      <alignment horizontal="left" vertical="top" wrapText="1"/>
    </xf>
    <xf numFmtId="0" fontId="0" fillId="7" borderId="0" xfId="0" applyFont="1" applyFill="1" applyAlignment="1">
      <alignment vertical="top"/>
    </xf>
    <xf numFmtId="0" fontId="0" fillId="7" borderId="0" xfId="0" applyFont="1" applyFill="1" applyAlignment="1">
      <alignment vertical="top" wrapText="1"/>
    </xf>
    <xf numFmtId="0" fontId="0" fillId="0" borderId="0" xfId="0" applyFont="1" applyFill="1" applyAlignment="1">
      <alignment vertical="top"/>
    </xf>
    <xf numFmtId="0" fontId="0" fillId="0" borderId="0" xfId="0" applyBorder="1" applyAlignment="1">
      <alignment vertical="center" wrapText="1"/>
    </xf>
    <xf numFmtId="0" fontId="35" fillId="0" borderId="0" xfId="0" applyFont="1" applyAlignment="1">
      <alignment horizontal="left" vertical="top" wrapText="1"/>
    </xf>
    <xf numFmtId="0" fontId="0" fillId="0" borderId="0" xfId="0" applyFont="1" applyAlignment="1">
      <alignment horizontal="left" vertical="top" wrapText="1"/>
    </xf>
    <xf numFmtId="0" fontId="0" fillId="0" borderId="0" xfId="0" applyFont="1" applyAlignment="1">
      <alignment horizontal="left" vertical="center" wrapText="1"/>
    </xf>
    <xf numFmtId="0" fontId="0" fillId="0" borderId="0" xfId="0" applyFont="1" applyAlignment="1">
      <alignment vertical="center" wrapText="1"/>
    </xf>
    <xf numFmtId="0" fontId="8" fillId="0" borderId="108" xfId="0" applyFont="1" applyBorder="1" applyAlignment="1">
      <alignment horizontal="center" vertical="center" wrapText="1"/>
    </xf>
    <xf numFmtId="0" fontId="4" fillId="0" borderId="62" xfId="0" applyFont="1" applyBorder="1" applyAlignment="1">
      <alignment vertical="center" wrapText="1"/>
    </xf>
    <xf numFmtId="0" fontId="41" fillId="0" borderId="59" xfId="0" applyFont="1" applyBorder="1" applyAlignment="1">
      <alignment vertical="center" wrapText="1"/>
    </xf>
    <xf numFmtId="0" fontId="8" fillId="0" borderId="59" xfId="0" applyFont="1" applyBorder="1" applyAlignment="1">
      <alignment horizontal="left" vertical="center" wrapText="1" indent="1"/>
    </xf>
    <xf numFmtId="0" fontId="7" fillId="0" borderId="59" xfId="0" applyFont="1" applyBorder="1" applyAlignment="1">
      <alignment horizontal="left" vertical="center" wrapText="1" indent="1"/>
    </xf>
    <xf numFmtId="0" fontId="0" fillId="0" borderId="58" xfId="0" applyFont="1" applyBorder="1" applyAlignment="1">
      <alignment horizontal="left" vertical="center" wrapText="1" indent="1"/>
    </xf>
    <xf numFmtId="0" fontId="7" fillId="0" borderId="58" xfId="0" applyFont="1" applyBorder="1" applyAlignment="1">
      <alignment horizontal="left" vertical="center" wrapText="1" indent="1"/>
    </xf>
    <xf numFmtId="0" fontId="7" fillId="0" borderId="59" xfId="0" applyFont="1" applyBorder="1" applyAlignment="1">
      <alignment horizontal="left" vertical="center" indent="1"/>
    </xf>
    <xf numFmtId="0" fontId="7" fillId="0" borderId="58" xfId="0" applyFont="1" applyBorder="1" applyAlignment="1">
      <alignment horizontal="left" vertical="center" indent="1"/>
    </xf>
    <xf numFmtId="0" fontId="0" fillId="0" borderId="58" xfId="0" applyFont="1" applyBorder="1" applyAlignment="1">
      <alignment vertical="center" wrapText="1"/>
    </xf>
    <xf numFmtId="0" fontId="0" fillId="0" borderId="0" xfId="0" applyFont="1" applyAlignment="1">
      <alignment horizontal="left" vertical="center" wrapText="1" indent="1"/>
    </xf>
    <xf numFmtId="0" fontId="4" fillId="0" borderId="0" xfId="0" applyFont="1" applyAlignment="1">
      <alignment vertical="center" wrapText="1"/>
    </xf>
    <xf numFmtId="0" fontId="9" fillId="0" borderId="52" xfId="2" applyBorder="1" applyAlignment="1" applyProtection="1">
      <alignment horizontal="left" vertical="center" wrapText="1"/>
    </xf>
    <xf numFmtId="0" fontId="9" fillId="0" borderId="53" xfId="2" applyBorder="1" applyAlignment="1" applyProtection="1">
      <alignment horizontal="center" vertical="center"/>
    </xf>
    <xf numFmtId="0" fontId="9" fillId="0" borderId="53" xfId="2" applyBorder="1" applyAlignment="1" applyProtection="1">
      <alignment horizontal="left" vertical="center"/>
    </xf>
    <xf numFmtId="0" fontId="9" fillId="0" borderId="53" xfId="2" applyBorder="1" applyAlignment="1" applyProtection="1">
      <alignment horizontal="center" vertical="center" wrapText="1"/>
    </xf>
    <xf numFmtId="0" fontId="30" fillId="0" borderId="53" xfId="0" applyFont="1" applyBorder="1" applyAlignment="1" applyProtection="1">
      <alignment horizontal="center" vertical="center"/>
    </xf>
    <xf numFmtId="0" fontId="9" fillId="0" borderId="21" xfId="2" applyBorder="1" applyAlignment="1" applyProtection="1">
      <alignment horizontal="center" vertical="center" wrapText="1"/>
    </xf>
    <xf numFmtId="0" fontId="65" fillId="0" borderId="0" xfId="0" applyFont="1"/>
    <xf numFmtId="0" fontId="46" fillId="0" borderId="0" xfId="0" applyFont="1" applyAlignment="1">
      <alignment vertical="center"/>
    </xf>
    <xf numFmtId="0" fontId="2" fillId="0" borderId="0" xfId="0" applyFont="1" applyAlignment="1">
      <alignment vertical="center"/>
    </xf>
    <xf numFmtId="0" fontId="2" fillId="0" borderId="0" xfId="0" applyFont="1" applyAlignment="1">
      <alignment vertical="center" wrapText="1"/>
    </xf>
    <xf numFmtId="0" fontId="38" fillId="0" borderId="0" xfId="0" applyFont="1" applyAlignment="1">
      <alignment wrapText="1"/>
    </xf>
    <xf numFmtId="0" fontId="38" fillId="0" borderId="0" xfId="0" applyFont="1" applyAlignment="1">
      <alignment horizontal="left" wrapText="1"/>
    </xf>
    <xf numFmtId="0" fontId="39" fillId="0" borderId="66" xfId="0" applyFont="1" applyBorder="1" applyAlignment="1">
      <alignment vertical="center" wrapText="1"/>
    </xf>
    <xf numFmtId="0" fontId="38" fillId="0" borderId="67" xfId="0" applyFont="1" applyBorder="1" applyAlignment="1">
      <alignment vertical="top" wrapText="1"/>
    </xf>
    <xf numFmtId="0" fontId="38" fillId="0" borderId="1" xfId="0" applyFont="1" applyBorder="1" applyAlignment="1">
      <alignment vertical="top" wrapText="1"/>
    </xf>
    <xf numFmtId="0" fontId="14" fillId="0" borderId="0" xfId="0" applyFont="1" applyAlignment="1">
      <alignment horizontal="left" vertical="center" indent="5"/>
    </xf>
    <xf numFmtId="0" fontId="68" fillId="0" borderId="0" xfId="0" applyFont="1"/>
    <xf numFmtId="0" fontId="1" fillId="0" borderId="0" xfId="0" applyFont="1" applyAlignment="1">
      <alignment horizontal="left" vertical="center" indent="5"/>
    </xf>
    <xf numFmtId="0" fontId="40" fillId="0" borderId="0" xfId="0" applyFont="1"/>
    <xf numFmtId="0" fontId="4" fillId="0" borderId="0" xfId="0" applyFont="1"/>
    <xf numFmtId="0" fontId="39" fillId="0" borderId="0" xfId="0" applyFont="1"/>
    <xf numFmtId="0" fontId="38" fillId="0" borderId="0" xfId="0" applyFont="1"/>
    <xf numFmtId="0" fontId="14" fillId="0" borderId="0" xfId="0" applyFont="1" applyAlignment="1">
      <alignment horizontal="left" vertical="center" wrapText="1" indent="5"/>
    </xf>
    <xf numFmtId="0" fontId="39" fillId="0" borderId="0" xfId="0" applyFont="1" applyAlignment="1">
      <alignment horizontal="left" vertical="center" wrapText="1"/>
    </xf>
    <xf numFmtId="0" fontId="40" fillId="0" borderId="0" xfId="0" applyFont="1" applyAlignment="1">
      <alignment wrapText="1"/>
    </xf>
    <xf numFmtId="0" fontId="67" fillId="0" borderId="0" xfId="0" applyFont="1" applyAlignment="1">
      <alignment wrapText="1"/>
    </xf>
    <xf numFmtId="0" fontId="38" fillId="0" borderId="0" xfId="0" applyFont="1" applyFill="1" applyAlignment="1">
      <alignment wrapText="1"/>
    </xf>
    <xf numFmtId="49" fontId="65" fillId="0" borderId="0" xfId="0" applyNumberFormat="1" applyFont="1"/>
    <xf numFmtId="0" fontId="4" fillId="0" borderId="0" xfId="0" applyFont="1" applyAlignment="1">
      <alignment horizontal="center"/>
    </xf>
    <xf numFmtId="0" fontId="0" fillId="0" borderId="0" xfId="0" applyFill="1" applyBorder="1" applyAlignment="1">
      <alignment horizontal="left" indent="1"/>
    </xf>
    <xf numFmtId="0" fontId="0" fillId="0" borderId="110" xfId="0" applyBorder="1" applyAlignment="1">
      <alignment horizontal="left" indent="1"/>
    </xf>
    <xf numFmtId="0" fontId="0" fillId="0" borderId="109" xfId="0" applyFill="1" applyBorder="1" applyAlignment="1">
      <alignment horizontal="left" indent="1"/>
    </xf>
    <xf numFmtId="0" fontId="7" fillId="0" borderId="111" xfId="2" applyFont="1" applyBorder="1" applyProtection="1"/>
    <xf numFmtId="0" fontId="30" fillId="0" borderId="0" xfId="0" applyFont="1" applyAlignment="1">
      <alignment vertical="center" wrapText="1"/>
    </xf>
    <xf numFmtId="0" fontId="58" fillId="0" borderId="0" xfId="0" applyFont="1" applyAlignment="1">
      <alignment vertical="center" wrapText="1"/>
    </xf>
    <xf numFmtId="0" fontId="71" fillId="0" borderId="0" xfId="0" applyFont="1" applyAlignment="1">
      <alignment vertical="center" wrapText="1"/>
    </xf>
    <xf numFmtId="0" fontId="10" fillId="0" borderId="0" xfId="0" applyFont="1" applyAlignment="1">
      <alignment vertical="center" wrapText="1"/>
    </xf>
    <xf numFmtId="0" fontId="10" fillId="0" borderId="0" xfId="0" applyFont="1" applyAlignment="1">
      <alignment horizontal="left" vertical="center" wrapText="1"/>
    </xf>
    <xf numFmtId="0" fontId="30" fillId="0" borderId="109" xfId="2" applyFont="1" applyBorder="1" applyAlignment="1" applyProtection="1">
      <alignment horizontal="left" indent="1"/>
      <protection locked="0"/>
    </xf>
    <xf numFmtId="0" fontId="30" fillId="0" borderId="0" xfId="0" applyFont="1" applyBorder="1" applyAlignment="1" applyProtection="1">
      <alignment horizontal="center"/>
      <protection locked="0"/>
    </xf>
    <xf numFmtId="49" fontId="30" fillId="0" borderId="93" xfId="0" applyNumberFormat="1" applyFont="1" applyBorder="1" applyAlignment="1" applyProtection="1">
      <alignment horizontal="center"/>
      <protection locked="0"/>
    </xf>
    <xf numFmtId="0" fontId="30" fillId="0" borderId="112" xfId="2" applyFont="1" applyBorder="1" applyAlignment="1" applyProtection="1">
      <alignment horizontal="left" indent="1"/>
      <protection locked="0"/>
    </xf>
    <xf numFmtId="0" fontId="30" fillId="0" borderId="68" xfId="0" applyFont="1" applyBorder="1" applyAlignment="1" applyProtection="1">
      <alignment horizontal="center"/>
      <protection locked="0"/>
    </xf>
    <xf numFmtId="49" fontId="30" fillId="0" borderId="95" xfId="0" applyNumberFormat="1" applyFont="1" applyBorder="1" applyAlignment="1" applyProtection="1">
      <alignment horizontal="center"/>
      <protection locked="0"/>
    </xf>
    <xf numFmtId="49" fontId="0" fillId="0" borderId="0" xfId="0" applyNumberFormat="1" applyProtection="1"/>
    <xf numFmtId="2" fontId="0" fillId="13" borderId="113" xfId="0" applyNumberFormat="1" applyFill="1" applyBorder="1" applyAlignment="1" applyProtection="1">
      <alignment horizontal="center"/>
    </xf>
    <xf numFmtId="0" fontId="30" fillId="0" borderId="0" xfId="2" applyFont="1" applyBorder="1" applyAlignment="1" applyProtection="1">
      <alignment horizontal="left" indent="1"/>
      <protection locked="0"/>
    </xf>
    <xf numFmtId="0" fontId="30" fillId="0" borderId="68" xfId="2" applyFont="1" applyBorder="1" applyAlignment="1" applyProtection="1">
      <alignment horizontal="left" indent="1"/>
      <protection locked="0"/>
    </xf>
    <xf numFmtId="0" fontId="58" fillId="0" borderId="0" xfId="2" applyFont="1" applyBorder="1" applyAlignment="1" applyProtection="1">
      <alignment horizontal="center"/>
    </xf>
    <xf numFmtId="0" fontId="7" fillId="0" borderId="8" xfId="2" applyFont="1" applyBorder="1" applyAlignment="1" applyProtection="1">
      <alignment wrapText="1"/>
    </xf>
    <xf numFmtId="0" fontId="7" fillId="0" borderId="111" xfId="2" applyFont="1" applyBorder="1" applyAlignment="1" applyProtection="1">
      <alignment wrapText="1"/>
    </xf>
    <xf numFmtId="0" fontId="7" fillId="0" borderId="87" xfId="2" applyFont="1" applyBorder="1" applyAlignment="1" applyProtection="1">
      <alignment wrapText="1"/>
    </xf>
    <xf numFmtId="0" fontId="7" fillId="0" borderId="87" xfId="0" applyFont="1" applyBorder="1" applyAlignment="1" applyProtection="1">
      <alignment wrapText="1"/>
      <protection locked="0"/>
    </xf>
    <xf numFmtId="0" fontId="7" fillId="0" borderId="92" xfId="0" applyFont="1" applyBorder="1" applyAlignment="1" applyProtection="1">
      <alignment horizontal="center" wrapText="1"/>
      <protection locked="0"/>
    </xf>
    <xf numFmtId="0" fontId="0" fillId="0" borderId="0" xfId="0" applyAlignment="1" applyProtection="1">
      <alignment wrapText="1"/>
    </xf>
    <xf numFmtId="0" fontId="58" fillId="0" borderId="91" xfId="2" applyFont="1" applyBorder="1" applyAlignment="1" applyProtection="1">
      <alignment horizontal="center"/>
    </xf>
    <xf numFmtId="0" fontId="30" fillId="0" borderId="0" xfId="2" applyFont="1" applyBorder="1" applyAlignment="1" applyProtection="1">
      <alignment horizontal="left" indent="1"/>
    </xf>
    <xf numFmtId="2" fontId="58" fillId="0" borderId="91" xfId="2" applyNumberFormat="1" applyFont="1" applyBorder="1" applyAlignment="1" applyProtection="1">
      <alignment horizontal="center"/>
    </xf>
    <xf numFmtId="0" fontId="7" fillId="0" borderId="0" xfId="0" applyFont="1" applyAlignment="1" applyProtection="1">
      <alignment wrapText="1"/>
    </xf>
    <xf numFmtId="0" fontId="0" fillId="0" borderId="113" xfId="0" applyFill="1" applyBorder="1" applyProtection="1"/>
    <xf numFmtId="2" fontId="0" fillId="0" borderId="113" xfId="0" applyNumberFormat="1" applyFill="1" applyBorder="1" applyAlignment="1" applyProtection="1">
      <alignment horizontal="center"/>
    </xf>
    <xf numFmtId="2" fontId="30" fillId="0" borderId="0" xfId="2" applyNumberFormat="1" applyFont="1" applyBorder="1" applyAlignment="1" applyProtection="1">
      <alignment horizontal="left" indent="1"/>
    </xf>
    <xf numFmtId="2" fontId="30" fillId="0" borderId="0" xfId="0" applyNumberFormat="1" applyFont="1" applyBorder="1" applyAlignment="1" applyProtection="1">
      <alignment horizontal="center"/>
    </xf>
    <xf numFmtId="49" fontId="30" fillId="0" borderId="93" xfId="0" applyNumberFormat="1" applyFont="1" applyBorder="1" applyAlignment="1" applyProtection="1">
      <alignment horizontal="center"/>
    </xf>
    <xf numFmtId="2" fontId="30" fillId="0" borderId="68" xfId="2" applyNumberFormat="1" applyFont="1" applyBorder="1" applyAlignment="1" applyProtection="1">
      <alignment horizontal="left" indent="1"/>
    </xf>
    <xf numFmtId="0" fontId="30" fillId="0" borderId="10" xfId="2" applyFont="1" applyBorder="1" applyAlignment="1" applyProtection="1">
      <alignment horizontal="left" indent="1"/>
      <protection locked="0"/>
    </xf>
    <xf numFmtId="0" fontId="30" fillId="0" borderId="20" xfId="2" applyFont="1" applyBorder="1" applyAlignment="1" applyProtection="1">
      <alignment horizontal="left" indent="1"/>
      <protection locked="0"/>
    </xf>
    <xf numFmtId="2" fontId="30" fillId="0" borderId="91" xfId="2" applyNumberFormat="1" applyFont="1" applyBorder="1" applyAlignment="1" applyProtection="1">
      <alignment horizontal="left" indent="1"/>
    </xf>
    <xf numFmtId="2" fontId="74" fillId="14" borderId="21" xfId="0" applyNumberFormat="1" applyFont="1" applyFill="1" applyBorder="1" applyAlignment="1" applyProtection="1">
      <alignment horizontal="right"/>
    </xf>
    <xf numFmtId="2" fontId="58" fillId="0" borderId="0" xfId="2" applyNumberFormat="1" applyFont="1" applyBorder="1" applyAlignment="1" applyProtection="1">
      <alignment horizontal="center"/>
    </xf>
    <xf numFmtId="49" fontId="0" fillId="0" borderId="0" xfId="0" applyNumberFormat="1"/>
    <xf numFmtId="49" fontId="0" fillId="0" borderId="0" xfId="0" applyNumberFormat="1" applyAlignment="1">
      <alignment horizontal="left"/>
    </xf>
    <xf numFmtId="49" fontId="30" fillId="0" borderId="0" xfId="2" applyNumberFormat="1" applyFont="1" applyBorder="1" applyAlignment="1" applyProtection="1">
      <alignment horizontal="left" indent="1"/>
      <protection locked="0"/>
    </xf>
    <xf numFmtId="0" fontId="58" fillId="0" borderId="10" xfId="2" applyFont="1" applyBorder="1" applyAlignment="1" applyProtection="1">
      <alignment horizontal="center"/>
    </xf>
    <xf numFmtId="0" fontId="58" fillId="0" borderId="115" xfId="2" applyFont="1" applyBorder="1" applyAlignment="1" applyProtection="1">
      <alignment horizontal="center"/>
    </xf>
    <xf numFmtId="2" fontId="30" fillId="0" borderId="115" xfId="2" applyNumberFormat="1" applyFont="1" applyBorder="1" applyAlignment="1" applyProtection="1">
      <alignment horizontal="left" indent="1"/>
    </xf>
    <xf numFmtId="2" fontId="58" fillId="0" borderId="115" xfId="2" applyNumberFormat="1" applyFont="1" applyBorder="1" applyAlignment="1" applyProtection="1">
      <alignment horizontal="center"/>
    </xf>
    <xf numFmtId="2" fontId="74" fillId="14" borderId="98" xfId="0" applyNumberFormat="1" applyFont="1" applyFill="1" applyBorder="1" applyAlignment="1" applyProtection="1">
      <alignment horizontal="right"/>
    </xf>
    <xf numFmtId="0" fontId="58" fillId="0" borderId="52" xfId="2" applyFont="1" applyBorder="1" applyAlignment="1" applyProtection="1">
      <alignment horizontal="center"/>
    </xf>
    <xf numFmtId="0" fontId="58" fillId="0" borderId="53" xfId="2" applyFont="1" applyBorder="1" applyAlignment="1" applyProtection="1">
      <alignment horizontal="center"/>
    </xf>
    <xf numFmtId="2" fontId="30" fillId="0" borderId="53" xfId="2" applyNumberFormat="1" applyFont="1" applyBorder="1" applyAlignment="1" applyProtection="1">
      <alignment horizontal="left" indent="1"/>
    </xf>
    <xf numFmtId="2" fontId="58" fillId="0" borderId="53" xfId="2" applyNumberFormat="1" applyFont="1" applyBorder="1" applyAlignment="1" applyProtection="1">
      <alignment horizontal="center"/>
    </xf>
    <xf numFmtId="0" fontId="74" fillId="14" borderId="18" xfId="0" applyFont="1" applyFill="1" applyBorder="1" applyProtection="1"/>
    <xf numFmtId="0" fontId="74" fillId="14" borderId="116" xfId="0" applyNumberFormat="1" applyFont="1" applyFill="1" applyBorder="1" applyProtection="1"/>
    <xf numFmtId="0" fontId="74" fillId="14" borderId="52" xfId="0" applyFont="1" applyFill="1" applyBorder="1" applyProtection="1"/>
    <xf numFmtId="0" fontId="74" fillId="14" borderId="88" xfId="0" applyNumberFormat="1" applyFont="1" applyFill="1" applyBorder="1" applyProtection="1"/>
    <xf numFmtId="0" fontId="76" fillId="0" borderId="0" xfId="0" applyFont="1" applyAlignment="1">
      <alignment horizontal="left"/>
    </xf>
    <xf numFmtId="0" fontId="0" fillId="0" borderId="0" xfId="0" applyFill="1" applyAlignment="1">
      <alignment horizontal="center"/>
    </xf>
    <xf numFmtId="0" fontId="0" fillId="0" borderId="122" xfId="0" applyBorder="1" applyAlignment="1" applyProtection="1">
      <alignment horizontal="center"/>
    </xf>
    <xf numFmtId="0" fontId="4" fillId="0" borderId="43" xfId="0" applyFont="1" applyBorder="1" applyAlignment="1" applyProtection="1">
      <alignment horizontal="center"/>
    </xf>
    <xf numFmtId="0" fontId="4" fillId="0" borderId="120" xfId="0" applyFont="1" applyBorder="1" applyAlignment="1" applyProtection="1">
      <alignment horizontal="center"/>
    </xf>
    <xf numFmtId="0" fontId="4" fillId="0" borderId="21" xfId="0" applyFont="1" applyBorder="1" applyAlignment="1" applyProtection="1">
      <alignment horizontal="center"/>
    </xf>
    <xf numFmtId="49" fontId="0" fillId="0" borderId="93" xfId="0" applyNumberFormat="1" applyBorder="1" applyAlignment="1" applyProtection="1">
      <alignment horizontal="left"/>
      <protection locked="0"/>
    </xf>
    <xf numFmtId="0" fontId="0" fillId="0" borderId="0" xfId="0" applyBorder="1" applyAlignment="1" applyProtection="1">
      <alignment horizontal="left"/>
      <protection locked="0"/>
    </xf>
    <xf numFmtId="0" fontId="0" fillId="0" borderId="90" xfId="0" applyBorder="1" applyAlignment="1" applyProtection="1">
      <alignment horizontal="left"/>
      <protection locked="0"/>
    </xf>
    <xf numFmtId="49" fontId="0" fillId="0" borderId="94" xfId="0" applyNumberFormat="1" applyBorder="1" applyAlignment="1" applyProtection="1">
      <alignment horizontal="left"/>
      <protection locked="0"/>
    </xf>
    <xf numFmtId="0" fontId="0" fillId="0" borderId="68" xfId="0" applyBorder="1" applyAlignment="1" applyProtection="1">
      <alignment horizontal="left"/>
      <protection locked="0"/>
    </xf>
    <xf numFmtId="49" fontId="0" fillId="0" borderId="95" xfId="0" applyNumberFormat="1" applyBorder="1" applyAlignment="1" applyProtection="1">
      <alignment horizontal="left"/>
      <protection locked="0"/>
    </xf>
    <xf numFmtId="0" fontId="0" fillId="0" borderId="0" xfId="0" applyFill="1" applyBorder="1" applyAlignment="1" applyProtection="1">
      <alignment horizontal="left"/>
      <protection locked="0"/>
    </xf>
    <xf numFmtId="49" fontId="0" fillId="0" borderId="93" xfId="0" applyNumberFormat="1" applyFill="1" applyBorder="1" applyAlignment="1" applyProtection="1">
      <alignment horizontal="left"/>
      <protection locked="0"/>
    </xf>
    <xf numFmtId="0" fontId="0" fillId="0" borderId="90" xfId="0" applyFill="1" applyBorder="1" applyAlignment="1" applyProtection="1">
      <alignment horizontal="left"/>
      <protection locked="0"/>
    </xf>
    <xf numFmtId="49" fontId="0" fillId="0" borderId="94" xfId="0" applyNumberFormat="1" applyFill="1" applyBorder="1" applyAlignment="1" applyProtection="1">
      <alignment horizontal="left"/>
      <protection locked="0"/>
    </xf>
    <xf numFmtId="0" fontId="0" fillId="0" borderId="68" xfId="0" applyFill="1" applyBorder="1" applyAlignment="1" applyProtection="1">
      <alignment horizontal="left"/>
      <protection locked="0"/>
    </xf>
    <xf numFmtId="49" fontId="0" fillId="0" borderId="95" xfId="0" applyNumberFormat="1" applyFill="1" applyBorder="1" applyAlignment="1" applyProtection="1">
      <alignment horizontal="left"/>
      <protection locked="0"/>
    </xf>
    <xf numFmtId="0" fontId="10" fillId="0" borderId="8" xfId="0" applyFont="1" applyBorder="1" applyAlignment="1" applyProtection="1">
      <alignment horizontal="left"/>
      <protection locked="0"/>
    </xf>
    <xf numFmtId="0" fontId="10" fillId="0" borderId="87" xfId="0" applyFont="1" applyBorder="1" applyAlignment="1" applyProtection="1">
      <alignment horizontal="left"/>
      <protection locked="0"/>
    </xf>
    <xf numFmtId="0" fontId="10" fillId="0" borderId="87" xfId="0" applyFont="1" applyBorder="1" applyAlignment="1" applyProtection="1">
      <alignment horizontal="center"/>
      <protection locked="0"/>
    </xf>
    <xf numFmtId="2" fontId="10" fillId="0" borderId="87" xfId="0" applyNumberFormat="1" applyFont="1" applyBorder="1" applyAlignment="1" applyProtection="1">
      <alignment horizontal="center"/>
    </xf>
    <xf numFmtId="2" fontId="10" fillId="0" borderId="87" xfId="0" applyNumberFormat="1" applyFont="1" applyBorder="1" applyAlignment="1" applyProtection="1">
      <alignment horizontal="center"/>
      <protection locked="0"/>
    </xf>
    <xf numFmtId="0" fontId="10" fillId="0" borderId="9" xfId="0" applyFont="1" applyBorder="1" applyAlignment="1" applyProtection="1">
      <alignment horizontal="left"/>
      <protection locked="0"/>
    </xf>
    <xf numFmtId="0" fontId="10" fillId="0" borderId="10" xfId="0" applyFont="1" applyBorder="1" applyAlignment="1" applyProtection="1">
      <alignment horizontal="left"/>
      <protection locked="0"/>
    </xf>
    <xf numFmtId="0" fontId="10" fillId="0" borderId="0" xfId="0" applyFont="1" applyBorder="1" applyAlignment="1" applyProtection="1">
      <alignment horizontal="left"/>
      <protection locked="0"/>
    </xf>
    <xf numFmtId="0" fontId="10" fillId="0" borderId="0" xfId="0" applyFont="1" applyBorder="1" applyAlignment="1" applyProtection="1">
      <alignment horizontal="center"/>
      <protection locked="0"/>
    </xf>
    <xf numFmtId="2" fontId="10" fillId="0" borderId="0" xfId="0" applyNumberFormat="1" applyFont="1" applyBorder="1" applyAlignment="1" applyProtection="1">
      <alignment horizontal="center"/>
    </xf>
    <xf numFmtId="2" fontId="10" fillId="0" borderId="0" xfId="0" applyNumberFormat="1" applyFont="1" applyBorder="1" applyAlignment="1" applyProtection="1">
      <alignment horizontal="center"/>
      <protection locked="0"/>
    </xf>
    <xf numFmtId="0" fontId="10" fillId="0" borderId="11" xfId="0" applyFont="1" applyBorder="1" applyAlignment="1" applyProtection="1">
      <alignment horizontal="left"/>
      <protection locked="0"/>
    </xf>
    <xf numFmtId="0" fontId="10" fillId="0" borderId="18" xfId="0" applyFont="1" applyBorder="1" applyAlignment="1" applyProtection="1">
      <alignment horizontal="left"/>
      <protection locked="0"/>
    </xf>
    <xf numFmtId="0" fontId="10" fillId="0" borderId="54" xfId="0" applyFont="1" applyBorder="1" applyAlignment="1" applyProtection="1">
      <alignment horizontal="left"/>
      <protection locked="0"/>
    </xf>
    <xf numFmtId="0" fontId="10" fillId="0" borderId="54" xfId="0" applyFont="1" applyBorder="1" applyAlignment="1" applyProtection="1">
      <alignment horizontal="center"/>
      <protection locked="0"/>
    </xf>
    <xf numFmtId="2" fontId="10" fillId="0" borderId="54" xfId="0" applyNumberFormat="1" applyFont="1" applyBorder="1" applyAlignment="1" applyProtection="1">
      <alignment horizontal="center"/>
      <protection locked="0"/>
    </xf>
    <xf numFmtId="0" fontId="10" fillId="0" borderId="116" xfId="0" applyFont="1" applyBorder="1" applyAlignment="1" applyProtection="1">
      <alignment horizontal="left"/>
      <protection locked="0"/>
    </xf>
    <xf numFmtId="0" fontId="0" fillId="0" borderId="15" xfId="0" applyFont="1" applyBorder="1" applyAlignment="1" applyProtection="1">
      <alignment horizontal="center" vertical="center" wrapText="1"/>
    </xf>
    <xf numFmtId="0" fontId="0" fillId="0" borderId="24" xfId="0" applyFont="1" applyBorder="1" applyAlignment="1" applyProtection="1">
      <alignment horizontal="center" vertical="center"/>
    </xf>
    <xf numFmtId="0" fontId="0" fillId="15" borderId="0" xfId="0" applyFill="1"/>
    <xf numFmtId="0" fontId="0" fillId="15" borderId="0" xfId="0" applyFill="1" applyAlignment="1">
      <alignment wrapText="1"/>
    </xf>
    <xf numFmtId="0" fontId="77" fillId="15" borderId="58" xfId="0" applyFont="1" applyFill="1" applyBorder="1" applyAlignment="1">
      <alignment vertical="center" wrapText="1"/>
    </xf>
    <xf numFmtId="0" fontId="77" fillId="15" borderId="2" xfId="0" applyFont="1" applyFill="1" applyBorder="1" applyAlignment="1">
      <alignment vertical="center" wrapText="1"/>
    </xf>
    <xf numFmtId="0" fontId="78" fillId="15" borderId="3" xfId="0" applyFont="1" applyFill="1" applyBorder="1" applyAlignment="1">
      <alignment vertical="center" wrapText="1"/>
    </xf>
    <xf numFmtId="0" fontId="78" fillId="15" borderId="2" xfId="0" applyFont="1" applyFill="1" applyBorder="1" applyAlignment="1">
      <alignment vertical="center" wrapText="1"/>
    </xf>
    <xf numFmtId="0" fontId="0" fillId="0" borderId="0" xfId="0"/>
    <xf numFmtId="0" fontId="59" fillId="0" borderId="0" xfId="0" applyFont="1" applyAlignment="1">
      <alignment horizontal="center"/>
    </xf>
    <xf numFmtId="0" fontId="0" fillId="0" borderId="0" xfId="0"/>
    <xf numFmtId="0" fontId="56" fillId="0" borderId="0" xfId="0" applyFont="1"/>
    <xf numFmtId="0" fontId="59" fillId="0" borderId="0" xfId="0" applyFont="1" applyAlignment="1">
      <alignment horizontal="center"/>
    </xf>
    <xf numFmtId="0" fontId="4" fillId="10" borderId="70" xfId="0" applyFont="1" applyFill="1" applyBorder="1" applyAlignment="1">
      <alignment horizontal="center"/>
    </xf>
    <xf numFmtId="0" fontId="4" fillId="10" borderId="55" xfId="0" applyFont="1" applyFill="1" applyBorder="1" applyAlignment="1">
      <alignment horizontal="center"/>
    </xf>
    <xf numFmtId="0" fontId="4" fillId="3" borderId="21" xfId="0" applyFont="1" applyFill="1" applyBorder="1"/>
    <xf numFmtId="0" fontId="4" fillId="10" borderId="69" xfId="0" applyFont="1" applyFill="1" applyBorder="1" applyAlignment="1">
      <alignment horizontal="left" indent="1"/>
    </xf>
    <xf numFmtId="0" fontId="0" fillId="0" borderId="0" xfId="0" applyFill="1" applyBorder="1" applyAlignment="1">
      <alignment horizontal="left" indent="1"/>
    </xf>
    <xf numFmtId="0" fontId="59" fillId="0" borderId="0" xfId="0" applyFont="1" applyBorder="1" applyAlignment="1">
      <alignment horizontal="center"/>
    </xf>
    <xf numFmtId="0" fontId="0" fillId="0" borderId="99" xfId="0" applyBorder="1" applyAlignment="1">
      <alignment horizontal="left" indent="1"/>
    </xf>
    <xf numFmtId="0" fontId="0" fillId="0" borderId="105" xfId="0" applyBorder="1" applyAlignment="1">
      <alignment horizontal="left" indent="1"/>
    </xf>
    <xf numFmtId="0" fontId="0" fillId="0" borderId="117" xfId="0" applyBorder="1" applyAlignment="1">
      <alignment horizontal="left" indent="1"/>
    </xf>
    <xf numFmtId="0" fontId="0" fillId="0" borderId="105" xfId="0" applyFill="1" applyBorder="1" applyAlignment="1">
      <alignment horizontal="left" indent="1"/>
    </xf>
    <xf numFmtId="0" fontId="0" fillId="0" borderId="10" xfId="0" applyFill="1" applyBorder="1" applyAlignment="1">
      <alignment horizontal="left" indent="1"/>
    </xf>
    <xf numFmtId="0" fontId="0" fillId="0" borderId="104" xfId="0" applyBorder="1" applyAlignment="1">
      <alignment horizontal="left" indent="1"/>
    </xf>
    <xf numFmtId="0" fontId="0" fillId="0" borderId="106" xfId="0" applyBorder="1" applyAlignment="1">
      <alignment horizontal="left" indent="1"/>
    </xf>
    <xf numFmtId="164" fontId="0" fillId="0" borderId="107" xfId="1" applyNumberFormat="1" applyFont="1" applyBorder="1" applyAlignment="1">
      <alignment horizontal="center"/>
    </xf>
    <xf numFmtId="164" fontId="0" fillId="0" borderId="100" xfId="1" applyNumberFormat="1" applyFont="1" applyBorder="1" applyAlignment="1">
      <alignment horizontal="center"/>
    </xf>
    <xf numFmtId="164" fontId="0" fillId="0" borderId="14" xfId="1" applyNumberFormat="1" applyFont="1" applyBorder="1" applyAlignment="1">
      <alignment horizontal="center"/>
    </xf>
    <xf numFmtId="164" fontId="0" fillId="0" borderId="118" xfId="1" applyNumberFormat="1" applyFont="1" applyFill="1" applyBorder="1" applyAlignment="1">
      <alignment horizontal="center"/>
    </xf>
    <xf numFmtId="164" fontId="0" fillId="0" borderId="119" xfId="1" applyNumberFormat="1" applyFont="1" applyBorder="1" applyAlignment="1">
      <alignment horizontal="center"/>
    </xf>
    <xf numFmtId="164" fontId="0" fillId="0" borderId="50" xfId="1" applyNumberFormat="1" applyFont="1" applyBorder="1" applyAlignment="1">
      <alignment horizontal="center"/>
    </xf>
    <xf numFmtId="164" fontId="0" fillId="0" borderId="118" xfId="1" applyNumberFormat="1" applyFont="1" applyBorder="1" applyAlignment="1">
      <alignment horizontal="center"/>
    </xf>
    <xf numFmtId="164" fontId="0" fillId="0" borderId="17" xfId="1" applyNumberFormat="1" applyFont="1" applyBorder="1" applyAlignment="1">
      <alignment horizontal="center"/>
    </xf>
    <xf numFmtId="0" fontId="49" fillId="0" borderId="0" xfId="0" applyFont="1" applyFill="1" applyBorder="1" applyAlignment="1">
      <alignment horizontal="center"/>
    </xf>
    <xf numFmtId="0" fontId="30" fillId="0" borderId="0" xfId="0" applyFont="1" applyBorder="1" applyAlignment="1">
      <alignment horizontal="center"/>
    </xf>
    <xf numFmtId="0" fontId="10" fillId="0" borderId="25" xfId="0" applyNumberFormat="1" applyFont="1" applyBorder="1" applyAlignment="1" applyProtection="1">
      <alignment horizontal="center"/>
    </xf>
    <xf numFmtId="0" fontId="10" fillId="0" borderId="16" xfId="0" applyNumberFormat="1" applyFont="1" applyBorder="1" applyAlignment="1" applyProtection="1">
      <alignment horizontal="center"/>
    </xf>
    <xf numFmtId="0" fontId="0" fillId="0" borderId="112" xfId="0" applyBorder="1" applyAlignment="1" applyProtection="1">
      <alignment horizontal="center"/>
      <protection locked="0"/>
    </xf>
    <xf numFmtId="0" fontId="0" fillId="0" borderId="8" xfId="0" applyFont="1" applyBorder="1" applyAlignment="1" applyProtection="1">
      <alignment horizontal="center" vertical="center"/>
    </xf>
    <xf numFmtId="0" fontId="10" fillId="0" borderId="0" xfId="0" applyFont="1" applyBorder="1" applyAlignment="1" applyProtection="1">
      <alignment horizontal="center"/>
    </xf>
    <xf numFmtId="0" fontId="0" fillId="0" borderId="56" xfId="0" applyFont="1" applyBorder="1" applyAlignment="1" applyProtection="1">
      <alignment horizontal="center" vertical="center" wrapText="1"/>
    </xf>
    <xf numFmtId="0" fontId="10" fillId="0" borderId="123" xfId="0" applyNumberFormat="1" applyFont="1" applyBorder="1" applyAlignment="1" applyProtection="1">
      <alignment horizontal="center"/>
    </xf>
    <xf numFmtId="0" fontId="10" fillId="0" borderId="124" xfId="0" applyNumberFormat="1" applyFont="1" applyBorder="1" applyAlignment="1" applyProtection="1">
      <alignment horizontal="center"/>
    </xf>
    <xf numFmtId="0" fontId="10" fillId="0" borderId="19" xfId="0" applyNumberFormat="1" applyFont="1" applyBorder="1" applyAlignment="1" applyProtection="1">
      <alignment horizontal="center"/>
    </xf>
    <xf numFmtId="0" fontId="10" fillId="0" borderId="86" xfId="0" applyNumberFormat="1" applyFont="1" applyBorder="1" applyAlignment="1" applyProtection="1">
      <alignment horizontal="center"/>
    </xf>
    <xf numFmtId="0" fontId="0" fillId="0" borderId="109" xfId="0" applyBorder="1" applyAlignment="1" applyProtection="1">
      <alignment horizontal="center"/>
      <protection locked="0"/>
    </xf>
    <xf numFmtId="0" fontId="0" fillId="0" borderId="127" xfId="0" applyBorder="1" applyAlignment="1" applyProtection="1">
      <alignment horizontal="center"/>
      <protection locked="0"/>
    </xf>
    <xf numFmtId="0" fontId="0" fillId="0" borderId="127" xfId="0" applyFill="1" applyBorder="1" applyAlignment="1" applyProtection="1">
      <alignment horizontal="center"/>
      <protection locked="0"/>
    </xf>
    <xf numFmtId="0" fontId="0" fillId="0" borderId="109" xfId="0" applyFill="1" applyBorder="1" applyAlignment="1" applyProtection="1">
      <alignment horizontal="center"/>
      <protection locked="0"/>
    </xf>
    <xf numFmtId="0" fontId="0" fillId="0" borderId="112" xfId="0" applyFill="1" applyBorder="1" applyAlignment="1" applyProtection="1">
      <alignment horizontal="center"/>
      <protection locked="0"/>
    </xf>
    <xf numFmtId="0" fontId="0" fillId="0" borderId="112" xfId="0" applyBorder="1" applyAlignment="1" applyProtection="1">
      <alignment horizontal="center"/>
    </xf>
    <xf numFmtId="0" fontId="0" fillId="0" borderId="126" xfId="0" applyBorder="1" applyAlignment="1" applyProtection="1">
      <alignment horizontal="center"/>
    </xf>
    <xf numFmtId="0" fontId="0" fillId="0" borderId="128" xfId="0" applyBorder="1" applyAlignment="1" applyProtection="1">
      <alignment horizontal="center"/>
    </xf>
    <xf numFmtId="0" fontId="7" fillId="0" borderId="129" xfId="2" applyFont="1" applyBorder="1" applyProtection="1"/>
    <xf numFmtId="0" fontId="7" fillId="0" borderId="130" xfId="0" applyFont="1" applyBorder="1" applyProtection="1">
      <protection locked="0"/>
    </xf>
    <xf numFmtId="0" fontId="7" fillId="0" borderId="131" xfId="0" applyFont="1" applyBorder="1" applyAlignment="1" applyProtection="1">
      <alignment horizontal="center"/>
      <protection locked="0"/>
    </xf>
    <xf numFmtId="0" fontId="7" fillId="0" borderId="132" xfId="0" applyFont="1" applyBorder="1" applyAlignment="1" applyProtection="1">
      <alignment horizontal="center"/>
      <protection locked="0"/>
    </xf>
    <xf numFmtId="0" fontId="7" fillId="0" borderId="133" xfId="0" applyFont="1" applyBorder="1" applyProtection="1">
      <protection locked="0"/>
    </xf>
    <xf numFmtId="0" fontId="7" fillId="0" borderId="134" xfId="0" applyFont="1" applyBorder="1" applyAlignment="1" applyProtection="1">
      <alignment horizontal="center"/>
      <protection locked="0"/>
    </xf>
    <xf numFmtId="0" fontId="7" fillId="0" borderId="133" xfId="0" applyFont="1" applyFill="1" applyBorder="1" applyProtection="1">
      <protection locked="0"/>
    </xf>
    <xf numFmtId="0" fontId="7" fillId="0" borderId="130" xfId="0" applyFont="1" applyFill="1" applyBorder="1" applyProtection="1">
      <protection locked="0"/>
    </xf>
    <xf numFmtId="0" fontId="0" fillId="0" borderId="135" xfId="0" applyBorder="1" applyAlignment="1" applyProtection="1">
      <alignment horizontal="left"/>
      <protection locked="0"/>
    </xf>
    <xf numFmtId="0" fontId="0" fillId="0" borderId="136" xfId="0" applyBorder="1" applyAlignment="1" applyProtection="1">
      <alignment horizontal="left"/>
      <protection locked="0"/>
    </xf>
    <xf numFmtId="0" fontId="0" fillId="0" borderId="137" xfId="0" applyBorder="1" applyAlignment="1" applyProtection="1">
      <alignment horizontal="left"/>
      <protection locked="0"/>
    </xf>
    <xf numFmtId="0" fontId="0" fillId="0" borderId="138" xfId="0" applyBorder="1" applyAlignment="1" applyProtection="1">
      <alignment horizontal="center"/>
      <protection locked="0"/>
    </xf>
    <xf numFmtId="0" fontId="0" fillId="0" borderId="17" xfId="0" applyBorder="1" applyAlignment="1" applyProtection="1">
      <alignment horizontal="center"/>
      <protection locked="0"/>
    </xf>
    <xf numFmtId="0" fontId="4" fillId="10" borderId="70" xfId="0" applyFont="1" applyFill="1" applyBorder="1" applyAlignment="1">
      <alignment horizontal="center" wrapText="1"/>
    </xf>
    <xf numFmtId="164" fontId="0" fillId="0" borderId="139" xfId="1" applyNumberFormat="1" applyFont="1" applyBorder="1" applyAlignment="1">
      <alignment horizontal="center"/>
    </xf>
    <xf numFmtId="164" fontId="0" fillId="0" borderId="140" xfId="1" applyNumberFormat="1" applyFont="1" applyBorder="1" applyAlignment="1">
      <alignment horizontal="center"/>
    </xf>
    <xf numFmtId="164" fontId="0" fillId="0" borderId="141" xfId="1" applyNumberFormat="1" applyFont="1" applyBorder="1" applyAlignment="1">
      <alignment horizontal="center"/>
    </xf>
    <xf numFmtId="164" fontId="0" fillId="0" borderId="142" xfId="1" applyNumberFormat="1" applyFont="1" applyBorder="1" applyAlignment="1">
      <alignment horizontal="center"/>
    </xf>
    <xf numFmtId="0" fontId="4" fillId="10" borderId="143" xfId="0" applyFont="1" applyFill="1" applyBorder="1" applyAlignment="1">
      <alignment horizontal="center"/>
    </xf>
    <xf numFmtId="0" fontId="4" fillId="10" borderId="144" xfId="0" applyFont="1" applyFill="1" applyBorder="1" applyAlignment="1">
      <alignment horizontal="center" wrapText="1"/>
    </xf>
    <xf numFmtId="0" fontId="1" fillId="0" borderId="0" xfId="0" applyFont="1" applyAlignment="1">
      <alignment horizontal="left" wrapText="1" indent="6"/>
    </xf>
    <xf numFmtId="0" fontId="79" fillId="0" borderId="0" xfId="0" applyFont="1" applyAlignment="1">
      <alignment vertical="center" wrapText="1"/>
    </xf>
    <xf numFmtId="0" fontId="55" fillId="0" borderId="0" xfId="0" applyFont="1" applyAlignment="1">
      <alignment horizontal="center" vertical="center"/>
    </xf>
    <xf numFmtId="0" fontId="5" fillId="4" borderId="4" xfId="0" applyFont="1" applyFill="1" applyBorder="1" applyAlignment="1" applyProtection="1">
      <alignment horizontal="center"/>
      <protection locked="0"/>
    </xf>
    <xf numFmtId="0" fontId="5" fillId="4" borderId="5" xfId="0" applyFont="1" applyFill="1" applyBorder="1" applyAlignment="1" applyProtection="1">
      <alignment horizontal="center"/>
      <protection locked="0"/>
    </xf>
    <xf numFmtId="0" fontId="7" fillId="0" borderId="54" xfId="0" applyFont="1" applyBorder="1" applyAlignment="1" applyProtection="1">
      <alignment horizontal="center" wrapText="1"/>
      <protection locked="0"/>
    </xf>
    <xf numFmtId="0" fontId="7" fillId="0" borderId="54" xfId="0" applyFont="1" applyBorder="1" applyAlignment="1" applyProtection="1">
      <alignment horizontal="center"/>
      <protection locked="0"/>
    </xf>
    <xf numFmtId="0" fontId="57" fillId="5" borderId="0" xfId="0" applyFont="1" applyFill="1" applyAlignment="1" applyProtection="1">
      <alignment horizontal="left" vertical="center"/>
      <protection locked="0"/>
    </xf>
    <xf numFmtId="0" fontId="0" fillId="0" borderId="0" xfId="0" applyAlignment="1">
      <alignment horizontal="left" vertical="center"/>
    </xf>
    <xf numFmtId="0" fontId="56" fillId="6" borderId="0" xfId="0" applyFont="1" applyFill="1" applyAlignment="1" applyProtection="1">
      <alignment horizontal="left" vertical="center"/>
    </xf>
    <xf numFmtId="0" fontId="5" fillId="4" borderId="4" xfId="0" applyFont="1" applyFill="1" applyBorder="1" applyAlignment="1" applyProtection="1">
      <alignment horizontal="center"/>
    </xf>
    <xf numFmtId="0" fontId="5" fillId="4" borderId="5" xfId="0" applyFont="1" applyFill="1" applyBorder="1" applyAlignment="1" applyProtection="1">
      <alignment horizontal="center"/>
    </xf>
    <xf numFmtId="0" fontId="4" fillId="11" borderId="77" xfId="0" applyFont="1" applyFill="1" applyBorder="1" applyAlignment="1" applyProtection="1">
      <alignment horizontal="center" vertical="center"/>
    </xf>
    <xf numFmtId="0" fontId="4" fillId="11" borderId="78" xfId="0" applyFont="1" applyFill="1" applyBorder="1" applyAlignment="1" applyProtection="1">
      <alignment horizontal="center" vertical="center"/>
    </xf>
    <xf numFmtId="0" fontId="4" fillId="11" borderId="79" xfId="0" applyFont="1" applyFill="1" applyBorder="1" applyAlignment="1" applyProtection="1">
      <alignment horizontal="center" vertical="center"/>
    </xf>
    <xf numFmtId="0" fontId="4" fillId="11" borderId="80" xfId="0" applyFont="1" applyFill="1" applyBorder="1" applyAlignment="1" applyProtection="1">
      <alignment horizontal="center" vertical="center"/>
    </xf>
    <xf numFmtId="0" fontId="4" fillId="11" borderId="0" xfId="0" applyFont="1" applyFill="1" applyBorder="1" applyAlignment="1" applyProtection="1">
      <alignment horizontal="center" vertical="center"/>
    </xf>
    <xf numFmtId="0" fontId="4" fillId="11" borderId="81" xfId="0" applyFont="1" applyFill="1" applyBorder="1" applyAlignment="1" applyProtection="1">
      <alignment horizontal="center" vertical="center"/>
    </xf>
    <xf numFmtId="0" fontId="4" fillId="11" borderId="82" xfId="0" applyFont="1" applyFill="1" applyBorder="1" applyAlignment="1" applyProtection="1">
      <alignment horizontal="center" vertical="center"/>
    </xf>
    <xf numFmtId="0" fontId="4" fillId="11" borderId="83" xfId="0" applyFont="1" applyFill="1" applyBorder="1" applyAlignment="1" applyProtection="1">
      <alignment horizontal="center" vertical="center"/>
    </xf>
    <xf numFmtId="0" fontId="4" fillId="11" borderId="84" xfId="0" applyFont="1" applyFill="1" applyBorder="1" applyAlignment="1" applyProtection="1">
      <alignment horizontal="center" vertical="center"/>
    </xf>
    <xf numFmtId="0" fontId="0" fillId="0" borderId="52" xfId="0" applyBorder="1" applyAlignment="1" applyProtection="1">
      <alignment horizontal="left" vertical="top" wrapText="1"/>
      <protection locked="0"/>
    </xf>
    <xf numFmtId="0" fontId="0" fillId="0" borderId="53" xfId="0" applyBorder="1" applyAlignment="1" applyProtection="1">
      <alignment horizontal="left" vertical="top" wrapText="1"/>
      <protection locked="0"/>
    </xf>
    <xf numFmtId="0" fontId="0" fillId="0" borderId="88" xfId="0" applyBorder="1" applyAlignment="1" applyProtection="1">
      <alignment horizontal="left" vertical="top" wrapText="1"/>
      <protection locked="0"/>
    </xf>
    <xf numFmtId="0" fontId="0" fillId="0" borderId="18" xfId="0" applyBorder="1" applyAlignment="1" applyProtection="1">
      <alignment horizontal="left" vertical="top" wrapText="1"/>
      <protection locked="0"/>
    </xf>
    <xf numFmtId="0" fontId="10" fillId="3" borderId="0" xfId="0" applyFont="1" applyFill="1" applyAlignment="1" applyProtection="1">
      <alignment horizontal="center"/>
    </xf>
    <xf numFmtId="0" fontId="56" fillId="7" borderId="0" xfId="0" applyFont="1" applyFill="1" applyAlignment="1" applyProtection="1">
      <alignment horizontal="left" vertical="center"/>
    </xf>
    <xf numFmtId="0" fontId="0" fillId="0" borderId="98" xfId="0" applyBorder="1" applyAlignment="1">
      <alignment horizontal="center" vertical="center" textRotation="90"/>
    </xf>
    <xf numFmtId="0" fontId="0" fillId="0" borderId="71" xfId="0" applyBorder="1" applyAlignment="1">
      <alignment horizontal="center" vertical="center" textRotation="90"/>
    </xf>
    <xf numFmtId="0" fontId="0" fillId="0" borderId="72" xfId="0" applyBorder="1" applyAlignment="1">
      <alignment horizontal="center" vertical="center" textRotation="90"/>
    </xf>
    <xf numFmtId="0" fontId="0" fillId="0" borderId="98" xfId="0" applyFont="1" applyBorder="1" applyAlignment="1">
      <alignment horizontal="center" vertical="center" textRotation="90"/>
    </xf>
    <xf numFmtId="0" fontId="0" fillId="0" borderId="71" xfId="0" applyFont="1" applyBorder="1" applyAlignment="1">
      <alignment horizontal="center" vertical="center" textRotation="90"/>
    </xf>
    <xf numFmtId="0" fontId="0" fillId="0" borderId="98" xfId="0" applyFont="1" applyBorder="1" applyAlignment="1">
      <alignment horizontal="center" vertical="center" textRotation="90" wrapText="1"/>
    </xf>
    <xf numFmtId="0" fontId="0" fillId="0" borderId="71" xfId="0" applyFont="1" applyBorder="1" applyAlignment="1">
      <alignment horizontal="center" vertical="center" textRotation="90" wrapText="1"/>
    </xf>
    <xf numFmtId="0" fontId="0" fillId="0" borderId="121" xfId="0" applyFont="1" applyBorder="1" applyAlignment="1">
      <alignment horizontal="center" vertical="center" textRotation="90" wrapText="1"/>
    </xf>
    <xf numFmtId="0" fontId="61" fillId="0" borderId="98" xfId="0" applyFont="1" applyBorder="1" applyAlignment="1">
      <alignment horizontal="center" vertical="center" textRotation="90" wrapText="1"/>
    </xf>
    <xf numFmtId="0" fontId="61" fillId="0" borderId="71" xfId="0" applyFont="1" applyBorder="1" applyAlignment="1">
      <alignment horizontal="center" vertical="center" textRotation="90" wrapText="1"/>
    </xf>
    <xf numFmtId="0" fontId="61" fillId="0" borderId="98" xfId="0" applyFont="1" applyBorder="1" applyAlignment="1">
      <alignment horizontal="center" vertical="center" textRotation="90"/>
    </xf>
    <xf numFmtId="0" fontId="61" fillId="0" borderId="71" xfId="0" applyFont="1" applyBorder="1" applyAlignment="1">
      <alignment horizontal="center" vertical="center" textRotation="90"/>
    </xf>
    <xf numFmtId="0" fontId="61" fillId="0" borderId="72" xfId="0" applyFont="1" applyBorder="1" applyAlignment="1">
      <alignment horizontal="center" vertical="center" textRotation="90" wrapText="1"/>
    </xf>
    <xf numFmtId="0" fontId="0" fillId="0" borderId="72" xfId="0" applyFont="1" applyBorder="1" applyAlignment="1">
      <alignment horizontal="center" vertical="center" textRotation="90"/>
    </xf>
    <xf numFmtId="0" fontId="61" fillId="0" borderId="72" xfId="0" applyFont="1" applyBorder="1" applyAlignment="1">
      <alignment horizontal="center" vertical="center" textRotation="90"/>
    </xf>
    <xf numFmtId="0" fontId="56" fillId="6" borderId="0" xfId="0" applyFont="1" applyFill="1" applyAlignment="1" applyProtection="1">
      <alignment horizontal="center" vertical="center"/>
    </xf>
    <xf numFmtId="0" fontId="0" fillId="0" borderId="0" xfId="0" applyAlignment="1"/>
    <xf numFmtId="0" fontId="58" fillId="0" borderId="52" xfId="2" applyFont="1" applyBorder="1" applyAlignment="1" applyProtection="1">
      <alignment horizontal="center" vertical="center"/>
    </xf>
    <xf numFmtId="0" fontId="0" fillId="0" borderId="53" xfId="0" applyBorder="1" applyAlignment="1"/>
    <xf numFmtId="0" fontId="0" fillId="0" borderId="88" xfId="0" applyBorder="1" applyAlignment="1"/>
    <xf numFmtId="0" fontId="7" fillId="0" borderId="89" xfId="0" applyFont="1" applyBorder="1" applyAlignment="1" applyProtection="1">
      <alignment horizontal="center"/>
    </xf>
    <xf numFmtId="0" fontId="7" fillId="0" borderId="54" xfId="0" applyFont="1" applyBorder="1" applyAlignment="1" applyProtection="1">
      <alignment horizontal="center"/>
    </xf>
    <xf numFmtId="0" fontId="58" fillId="0" borderId="12" xfId="2" applyFont="1" applyBorder="1" applyAlignment="1" applyProtection="1">
      <alignment horizontal="right"/>
    </xf>
    <xf numFmtId="0" fontId="0" fillId="0" borderId="91" xfId="0" applyBorder="1" applyAlignment="1">
      <alignment horizontal="right"/>
    </xf>
    <xf numFmtId="0" fontId="0" fillId="0" borderId="114" xfId="0" applyBorder="1" applyAlignment="1">
      <alignment horizontal="right"/>
    </xf>
    <xf numFmtId="0" fontId="56" fillId="6" borderId="0" xfId="0" applyFont="1" applyFill="1" applyAlignment="1" applyProtection="1">
      <alignment horizontal="left" vertical="center" wrapText="1"/>
    </xf>
    <xf numFmtId="0" fontId="0" fillId="0" borderId="0" xfId="0" applyAlignment="1">
      <alignment horizontal="left" wrapText="1"/>
    </xf>
    <xf numFmtId="0" fontId="58" fillId="0" borderId="53" xfId="2" applyFont="1" applyBorder="1" applyAlignment="1" applyProtection="1">
      <alignment horizontal="center" vertical="center"/>
    </xf>
    <xf numFmtId="0" fontId="47" fillId="6" borderId="0" xfId="0" applyFont="1" applyFill="1" applyBorder="1" applyAlignment="1">
      <alignment horizontal="center" vertical="center" wrapText="1"/>
    </xf>
    <xf numFmtId="0" fontId="48" fillId="6" borderId="0" xfId="0" applyFont="1" applyFill="1" applyBorder="1" applyAlignment="1">
      <alignment vertical="center" wrapText="1"/>
    </xf>
    <xf numFmtId="0" fontId="36" fillId="6" borderId="0" xfId="0" applyFont="1" applyFill="1" applyBorder="1" applyAlignment="1">
      <alignment vertical="center" wrapText="1"/>
    </xf>
    <xf numFmtId="0" fontId="0" fillId="6" borderId="0" xfId="0" applyFill="1" applyAlignment="1">
      <alignment vertical="center" wrapText="1"/>
    </xf>
    <xf numFmtId="0" fontId="0" fillId="6" borderId="0" xfId="0" applyFill="1" applyBorder="1" applyAlignment="1">
      <alignment vertical="top" wrapText="1"/>
    </xf>
    <xf numFmtId="0" fontId="78" fillId="15" borderId="62" xfId="0" applyFont="1" applyFill="1" applyBorder="1" applyAlignment="1">
      <alignment vertical="center" wrapText="1"/>
    </xf>
    <xf numFmtId="0" fontId="78" fillId="15" borderId="59" xfId="0" applyFont="1" applyFill="1" applyBorder="1" applyAlignment="1">
      <alignment vertical="center" wrapText="1"/>
    </xf>
    <xf numFmtId="0" fontId="78" fillId="15" borderId="58" xfId="0" applyFont="1" applyFill="1" applyBorder="1" applyAlignment="1">
      <alignment vertical="center" wrapText="1"/>
    </xf>
    <xf numFmtId="0" fontId="17" fillId="15" borderId="0" xfId="0" applyFont="1" applyFill="1" applyAlignment="1">
      <alignment wrapText="1"/>
    </xf>
    <xf numFmtId="0" fontId="18" fillId="15" borderId="0" xfId="0" applyFont="1" applyFill="1" applyAlignment="1">
      <alignment wrapText="1"/>
    </xf>
    <xf numFmtId="0" fontId="77" fillId="15" borderId="108" xfId="0" applyFont="1" applyFill="1" applyBorder="1" applyAlignment="1">
      <alignment horizontal="center" vertical="center" wrapText="1"/>
    </xf>
    <xf numFmtId="0" fontId="77" fillId="15" borderId="125" xfId="0" applyFont="1" applyFill="1" applyBorder="1" applyAlignment="1">
      <alignment horizontal="center" vertical="center" wrapText="1"/>
    </xf>
    <xf numFmtId="0" fontId="5" fillId="5" borderId="0" xfId="0" applyFont="1" applyFill="1" applyAlignment="1">
      <alignment horizontal="center"/>
    </xf>
    <xf numFmtId="0" fontId="5" fillId="2" borderId="0" xfId="0" applyFont="1" applyFill="1" applyAlignment="1">
      <alignment horizontal="center"/>
    </xf>
    <xf numFmtId="0" fontId="5" fillId="7" borderId="0" xfId="0" applyFont="1" applyFill="1" applyAlignment="1">
      <alignment horizontal="center"/>
    </xf>
    <xf numFmtId="0" fontId="4" fillId="11" borderId="77" xfId="0" applyFont="1" applyFill="1" applyBorder="1" applyAlignment="1">
      <alignment horizontal="center" vertical="center"/>
    </xf>
    <xf numFmtId="0" fontId="4" fillId="11" borderId="78" xfId="0" applyFont="1" applyFill="1" applyBorder="1" applyAlignment="1">
      <alignment horizontal="center" vertical="center"/>
    </xf>
    <xf numFmtId="0" fontId="4" fillId="11" borderId="79" xfId="0" applyFont="1" applyFill="1" applyBorder="1" applyAlignment="1">
      <alignment horizontal="center" vertical="center"/>
    </xf>
    <xf numFmtId="0" fontId="4" fillId="11" borderId="80" xfId="0" applyFont="1" applyFill="1" applyBorder="1" applyAlignment="1">
      <alignment horizontal="center" vertical="center"/>
    </xf>
    <xf numFmtId="0" fontId="4" fillId="11" borderId="0" xfId="0" applyFont="1" applyFill="1" applyBorder="1" applyAlignment="1">
      <alignment horizontal="center" vertical="center"/>
    </xf>
    <xf numFmtId="0" fontId="4" fillId="11" borderId="81" xfId="0" applyFont="1" applyFill="1" applyBorder="1" applyAlignment="1">
      <alignment horizontal="center" vertical="center"/>
    </xf>
    <xf numFmtId="0" fontId="4" fillId="11" borderId="82" xfId="0" applyFont="1" applyFill="1" applyBorder="1" applyAlignment="1">
      <alignment horizontal="center" vertical="center"/>
    </xf>
    <xf numFmtId="0" fontId="4" fillId="11" borderId="83" xfId="0" applyFont="1" applyFill="1" applyBorder="1" applyAlignment="1">
      <alignment horizontal="center" vertical="center"/>
    </xf>
    <xf numFmtId="0" fontId="4" fillId="11" borderId="84" xfId="0" applyFont="1" applyFill="1" applyBorder="1" applyAlignment="1">
      <alignment horizontal="center" vertical="center"/>
    </xf>
  </cellXfs>
  <cellStyles count="3">
    <cellStyle name="Comma" xfId="1" builtinId="3"/>
    <cellStyle name="Hyperlink" xfId="2" builtinId="8"/>
    <cellStyle name="Normal" xfId="0" builtinId="0"/>
  </cellStyles>
  <dxfs count="125">
    <dxf>
      <fill>
        <patternFill>
          <bgColor rgb="FFFF0000"/>
        </patternFill>
      </fill>
    </dxf>
    <dxf>
      <fill>
        <patternFill>
          <bgColor rgb="FFFFFF99"/>
        </patternFill>
      </fill>
    </dxf>
    <dxf>
      <fill>
        <patternFill>
          <bgColor rgb="FF92D050"/>
        </patternFill>
      </fill>
    </dxf>
    <dxf>
      <fill>
        <patternFill>
          <bgColor rgb="FFFFC000"/>
        </patternFill>
      </fill>
    </dxf>
    <dxf>
      <fill>
        <patternFill>
          <bgColor rgb="FFFF0000"/>
        </patternFill>
      </fill>
    </dxf>
    <dxf>
      <fill>
        <patternFill>
          <bgColor rgb="FFFFFF99"/>
        </patternFill>
      </fill>
    </dxf>
    <dxf>
      <fill>
        <patternFill>
          <bgColor rgb="FF92D050"/>
        </patternFill>
      </fill>
    </dxf>
    <dxf>
      <fill>
        <patternFill>
          <bgColor rgb="FFFFC000"/>
        </patternFill>
      </fill>
    </dxf>
    <dxf>
      <fill>
        <patternFill>
          <bgColor rgb="FFFF0000"/>
        </patternFill>
      </fill>
    </dxf>
    <dxf>
      <fill>
        <patternFill>
          <bgColor rgb="FFFFFF99"/>
        </patternFill>
      </fill>
    </dxf>
    <dxf>
      <fill>
        <patternFill>
          <bgColor rgb="FF92D050"/>
        </patternFill>
      </fill>
    </dxf>
    <dxf>
      <fill>
        <patternFill>
          <bgColor rgb="FFFFC000"/>
        </patternFill>
      </fill>
    </dxf>
    <dxf>
      <font>
        <b val="0"/>
        <i val="0"/>
        <strike val="0"/>
        <condense val="0"/>
        <extend val="0"/>
        <outline val="0"/>
        <shadow val="0"/>
        <u val="none"/>
        <vertAlign val="baseline"/>
        <sz val="12"/>
        <color theme="1"/>
        <name val="Calibri"/>
        <scheme val="minor"/>
      </font>
      <numFmt numFmtId="0" formatCode="General"/>
      <alignment horizontal="center" textRotation="0" wrapText="0" indent="0" justifyLastLine="0" shrinkToFit="0" readingOrder="0"/>
      <border diagonalUp="0" diagonalDown="0">
        <left style="thin">
          <color indexed="64"/>
        </left>
        <right style="double">
          <color indexed="64"/>
        </right>
        <top/>
        <bottom/>
        <vertical style="thin">
          <color indexed="64"/>
        </vertical>
        <horizontal/>
      </border>
      <protection locked="1" hidden="0"/>
    </dxf>
    <dxf>
      <font>
        <b val="0"/>
        <i val="0"/>
        <strike val="0"/>
        <condense val="0"/>
        <extend val="0"/>
        <outline val="0"/>
        <shadow val="0"/>
        <u val="none"/>
        <vertAlign val="baseline"/>
        <sz val="12"/>
        <color theme="1"/>
        <name val="Calibri"/>
        <scheme val="minor"/>
      </font>
      <alignment horizontal="center" vertical="bottom"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2"/>
        <color theme="1"/>
        <name val="Calibri"/>
        <scheme val="minor"/>
      </font>
      <numFmt numFmtId="0" formatCode="General"/>
      <alignment horizontal="center" textRotation="0" indent="0" justifyLastLine="0" shrinkToFit="0" readingOrder="0"/>
      <border diagonalUp="0" diagonalDown="0">
        <left style="thin">
          <color indexed="64"/>
        </left>
        <right style="thin">
          <color indexed="64"/>
        </right>
        <top/>
        <bottom/>
        <vertical style="thin">
          <color indexed="64"/>
        </vertical>
        <horizontal/>
      </border>
      <protection locked="1" hidden="0"/>
    </dxf>
    <dxf>
      <font>
        <b val="0"/>
        <i val="0"/>
        <strike val="0"/>
        <condense val="0"/>
        <extend val="0"/>
        <outline val="0"/>
        <shadow val="0"/>
        <u val="none"/>
        <vertAlign val="baseline"/>
        <sz val="12"/>
        <color theme="1"/>
        <name val="Calibri"/>
        <scheme val="minor"/>
      </font>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libri"/>
        <scheme val="minor"/>
      </font>
      <numFmt numFmtId="0" formatCode="General"/>
      <alignment horizontal="center" textRotation="0" indent="0" justifyLastLine="0" shrinkToFit="0" readingOrder="0"/>
      <border diagonalUp="0" diagonalDown="0">
        <left style="double">
          <color indexed="64"/>
        </left>
        <right style="thin">
          <color indexed="64"/>
        </right>
        <top/>
        <bottom/>
        <vertical style="thin">
          <color indexed="64"/>
        </vertical>
        <horizontal/>
      </border>
      <protection locked="1" hidden="0"/>
    </dxf>
    <dxf>
      <font>
        <b val="0"/>
        <i val="0"/>
        <strike val="0"/>
        <condense val="0"/>
        <extend val="0"/>
        <outline val="0"/>
        <shadow val="0"/>
        <u val="none"/>
        <vertAlign val="baseline"/>
        <sz val="12"/>
        <color theme="1"/>
        <name val="Calibri"/>
        <scheme val="minor"/>
      </font>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libri"/>
        <scheme val="minor"/>
      </font>
      <alignment horizontal="center" textRotation="0" indent="0" justifyLastLine="0" shrinkToFit="0" readingOrder="0"/>
      <border diagonalUp="0" diagonalDown="0">
        <left/>
        <right style="thin">
          <color auto="1"/>
        </right>
        <top/>
        <bottom/>
      </border>
      <protection locked="1" hidden="0"/>
    </dxf>
    <dxf>
      <font>
        <b val="0"/>
        <i val="0"/>
        <strike val="0"/>
        <condense val="0"/>
        <extend val="0"/>
        <outline val="0"/>
        <shadow val="0"/>
        <u val="none"/>
        <vertAlign val="baseline"/>
        <sz val="12"/>
        <color theme="1"/>
        <name val="Calibri"/>
        <scheme val="minor"/>
      </font>
      <alignment horizontal="center" vertical="bottom" textRotation="0" wrapText="0" indent="0" justifyLastLine="0" shrinkToFit="0" readingOrder="0"/>
      <border diagonalUp="0" diagonalDown="0" outline="0">
        <left/>
        <right style="thin">
          <color auto="1"/>
        </right>
        <top/>
        <bottom/>
      </border>
    </dxf>
    <dxf>
      <border outline="0">
        <left style="double">
          <color auto="1"/>
        </left>
        <right style="double">
          <color indexed="64"/>
        </right>
        <bottom style="double">
          <color indexed="64"/>
        </bottom>
      </border>
    </dxf>
    <dxf>
      <alignment horizontal="center" textRotation="0" indent="0" justifyLastLine="0" shrinkToFit="0" readingOrder="0"/>
      <border diagonalUp="0" diagonalDown="0">
        <right style="thin">
          <color indexed="64"/>
        </right>
        <top/>
        <bottom/>
      </border>
      <protection locked="1" hidden="0"/>
    </dxf>
    <dxf>
      <font>
        <b val="0"/>
        <i val="0"/>
        <strike val="0"/>
        <condense val="0"/>
        <extend val="0"/>
        <outline val="0"/>
        <shadow val="0"/>
        <u val="none"/>
        <vertAlign val="baseline"/>
        <sz val="12"/>
        <color theme="1"/>
        <name val="Calibri"/>
        <scheme val="minor"/>
      </font>
      <alignment horizontal="center" vertical="bottom" textRotation="0" wrapText="0"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12"/>
        <color theme="1"/>
        <name val="Calibri"/>
        <scheme val="minor"/>
      </font>
      <alignment horizontal="center" vertical="bottom" textRotation="0" wrapText="1" indent="0" justifyLastLine="0" shrinkToFit="0" readingOrder="0"/>
      <border diagonalUp="0" diagonalDown="0" outline="0">
        <left/>
        <right style="double">
          <color auto="1"/>
        </right>
        <top style="double">
          <color auto="1"/>
        </top>
        <bottom style="double">
          <color auto="1"/>
        </bottom>
      </border>
      <protection locked="0" hidden="0"/>
    </dxf>
    <dxf>
      <font>
        <b/>
        <i val="0"/>
        <strike val="0"/>
        <condense val="0"/>
        <extend val="0"/>
        <outline val="0"/>
        <shadow val="0"/>
        <u val="none"/>
        <vertAlign val="baseline"/>
        <sz val="12"/>
        <color theme="1"/>
        <name val="Calibri"/>
        <scheme val="minor"/>
      </font>
      <alignment horizontal="center" vertical="bottom" textRotation="0" wrapText="1" indent="0" justifyLastLine="0" shrinkToFit="0" readingOrder="0"/>
    </dxf>
    <dxf>
      <font>
        <b val="0"/>
        <i val="0"/>
        <strike val="0"/>
        <condense val="0"/>
        <extend val="0"/>
        <outline val="0"/>
        <shadow val="0"/>
        <u val="none"/>
        <vertAlign val="baseline"/>
        <sz val="12"/>
        <color theme="1"/>
        <name val="Calibri"/>
        <scheme val="minor"/>
      </font>
      <alignment horizontal="left" vertical="bottom" textRotation="0" wrapText="0" indent="0" justifyLastLine="0" shrinkToFit="0" readingOrder="0"/>
      <border diagonalUp="0" diagonalDown="0">
        <left/>
        <right style="double">
          <color indexed="64"/>
        </right>
        <top/>
        <bottom/>
        <vertical/>
        <horizontal/>
      </border>
      <protection locked="0" hidden="0"/>
    </dxf>
    <dxf>
      <font>
        <b val="0"/>
        <i val="0"/>
        <strike val="0"/>
        <condense val="0"/>
        <extend val="0"/>
        <outline val="0"/>
        <shadow val="0"/>
        <u val="none"/>
        <vertAlign val="baseline"/>
        <sz val="12"/>
        <color theme="1"/>
        <name val="Calibri"/>
        <scheme val="minor"/>
      </font>
      <alignment horizontal="center"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center" vertical="bottom" textRotation="0" wrapText="0" indent="0" justifyLastLine="0" shrinkToFit="0" readingOrder="0"/>
      <protection locked="0" hidden="0"/>
    </dxf>
    <dxf>
      <font>
        <b val="0"/>
        <i val="0"/>
        <strike val="0"/>
        <condense val="0"/>
        <extend val="0"/>
        <outline val="0"/>
        <shadow val="0"/>
        <u val="none"/>
        <vertAlign val="baseline"/>
        <sz val="12"/>
        <color theme="1"/>
        <name val="Calibri"/>
        <scheme val="minor"/>
      </font>
      <alignment horizontal="center"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center" vertical="bottom" textRotation="0" wrapText="0" indent="0" justifyLastLine="0" shrinkToFit="0" readingOrder="0"/>
      <protection locked="0" hidden="0"/>
    </dxf>
    <dxf>
      <font>
        <b val="0"/>
        <i val="0"/>
        <strike val="0"/>
        <condense val="0"/>
        <extend val="0"/>
        <outline val="0"/>
        <shadow val="0"/>
        <u val="none"/>
        <vertAlign val="baseline"/>
        <sz val="12"/>
        <color theme="1"/>
        <name val="Calibri"/>
        <scheme val="minor"/>
      </font>
      <alignment horizontal="center"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center" vertical="bottom" textRotation="0" wrapText="0" indent="0" justifyLastLine="0" shrinkToFit="0" readingOrder="0"/>
      <protection locked="0" hidden="0"/>
    </dxf>
    <dxf>
      <font>
        <b val="0"/>
        <i val="0"/>
        <strike val="0"/>
        <condense val="0"/>
        <extend val="0"/>
        <outline val="0"/>
        <shadow val="0"/>
        <u val="none"/>
        <vertAlign val="baseline"/>
        <sz val="12"/>
        <color theme="1"/>
        <name val="Calibri"/>
        <scheme val="minor"/>
      </font>
      <alignment horizontal="center"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center" vertical="bottom" textRotation="0" wrapText="0" indent="0" justifyLastLine="0" shrinkToFit="0" readingOrder="0"/>
      <protection locked="0" hidden="0"/>
    </dxf>
    <dxf>
      <font>
        <b val="0"/>
        <i val="0"/>
        <strike val="0"/>
        <condense val="0"/>
        <extend val="0"/>
        <outline val="0"/>
        <shadow val="0"/>
        <u val="none"/>
        <vertAlign val="baseline"/>
        <sz val="12"/>
        <color theme="1"/>
        <name val="Calibri"/>
        <scheme val="minor"/>
      </font>
      <alignment horizontal="center" vertical="bottom" textRotation="0" wrapText="0" indent="0" justifyLastLine="0" shrinkToFit="0" readingOrder="0"/>
    </dxf>
    <dxf>
      <font>
        <b val="0"/>
        <i val="0"/>
        <strike val="0"/>
        <condense val="0"/>
        <extend val="0"/>
        <outline val="0"/>
        <shadow val="0"/>
        <u val="none"/>
        <vertAlign val="baseline"/>
        <sz val="12"/>
        <color theme="1"/>
        <name val="Calibri"/>
        <scheme val="minor"/>
      </font>
      <numFmt numFmtId="2" formatCode="0.00"/>
      <alignment horizontal="center" vertical="bottom" textRotation="0" wrapText="0" indent="0" justifyLastLine="0" shrinkToFit="0" readingOrder="0"/>
      <protection locked="0" hidden="0"/>
    </dxf>
    <dxf>
      <font>
        <b val="0"/>
        <i val="0"/>
        <strike val="0"/>
        <condense val="0"/>
        <extend val="0"/>
        <outline val="0"/>
        <shadow val="0"/>
        <u val="none"/>
        <vertAlign val="baseline"/>
        <sz val="12"/>
        <color theme="1"/>
        <name val="Calibri"/>
        <scheme val="minor"/>
      </font>
      <alignment horizontal="center" vertical="bottom" textRotation="0" wrapText="0" indent="0" justifyLastLine="0" shrinkToFit="0" readingOrder="0"/>
    </dxf>
    <dxf>
      <font>
        <b val="0"/>
        <i val="0"/>
        <strike val="0"/>
        <condense val="0"/>
        <extend val="0"/>
        <outline val="0"/>
        <shadow val="0"/>
        <u val="none"/>
        <vertAlign val="baseline"/>
        <sz val="12"/>
        <color theme="1"/>
        <name val="Calibri"/>
        <scheme val="minor"/>
      </font>
      <numFmt numFmtId="2" formatCode="0.00"/>
      <alignment horizontal="center" vertical="bottom" textRotation="0" wrapText="0" indent="0" justifyLastLine="0" shrinkToFit="0" readingOrder="0"/>
      <protection locked="0" hidden="0"/>
    </dxf>
    <dxf>
      <font>
        <b val="0"/>
        <i val="0"/>
        <strike val="0"/>
        <condense val="0"/>
        <extend val="0"/>
        <outline val="0"/>
        <shadow val="0"/>
        <u val="none"/>
        <vertAlign val="baseline"/>
        <sz val="12"/>
        <color theme="1"/>
        <name val="Calibri"/>
        <scheme val="minor"/>
      </font>
      <alignment horizontal="center" vertical="bottom" textRotation="0" wrapText="0" indent="0" justifyLastLine="0" shrinkToFit="0" readingOrder="0"/>
    </dxf>
    <dxf>
      <font>
        <b val="0"/>
        <i val="0"/>
        <strike val="0"/>
        <condense val="0"/>
        <extend val="0"/>
        <outline val="0"/>
        <shadow val="0"/>
        <u val="none"/>
        <vertAlign val="baseline"/>
        <sz val="12"/>
        <color theme="1"/>
        <name val="Calibri"/>
        <scheme val="minor"/>
      </font>
      <numFmt numFmtId="2" formatCode="0.00"/>
      <alignment horizontal="center" vertical="bottom" textRotation="0" wrapText="0" indent="0" justifyLastLine="0" shrinkToFit="0" readingOrder="0"/>
      <protection locked="0" hidden="0"/>
    </dxf>
    <dxf>
      <font>
        <b val="0"/>
        <i val="0"/>
        <strike val="0"/>
        <condense val="0"/>
        <extend val="0"/>
        <outline val="0"/>
        <shadow val="0"/>
        <u val="none"/>
        <vertAlign val="baseline"/>
        <sz val="12"/>
        <color theme="1"/>
        <name val="Calibri"/>
        <scheme val="minor"/>
      </font>
      <alignment horizontal="center" vertical="bottom" textRotation="0" wrapText="0" indent="0" justifyLastLine="0" shrinkToFit="0" readingOrder="0"/>
    </dxf>
    <dxf>
      <font>
        <b val="0"/>
        <i val="0"/>
        <strike val="0"/>
        <condense val="0"/>
        <extend val="0"/>
        <outline val="0"/>
        <shadow val="0"/>
        <u val="none"/>
        <vertAlign val="baseline"/>
        <sz val="12"/>
        <color theme="1"/>
        <name val="Calibri"/>
        <scheme val="minor"/>
      </font>
      <numFmt numFmtId="2" formatCode="0.00"/>
      <alignment horizontal="center" vertical="bottom" textRotation="0" wrapText="0" indent="0" justifyLastLine="0" shrinkToFit="0" readingOrder="0"/>
      <protection locked="0" hidden="0"/>
    </dxf>
    <dxf>
      <font>
        <b val="0"/>
        <i val="0"/>
        <strike val="0"/>
        <condense val="0"/>
        <extend val="0"/>
        <outline val="0"/>
        <shadow val="0"/>
        <u val="none"/>
        <vertAlign val="baseline"/>
        <sz val="12"/>
        <color theme="1"/>
        <name val="Calibri"/>
        <scheme val="minor"/>
      </font>
      <alignment horizontal="center"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center" vertical="bottom" textRotation="0" wrapText="0" indent="0" justifyLastLine="0" shrinkToFit="0" readingOrder="0"/>
      <protection locked="0" hidden="0"/>
    </dxf>
    <dxf>
      <font>
        <b val="0"/>
        <i val="0"/>
        <strike val="0"/>
        <condense val="0"/>
        <extend val="0"/>
        <outline val="0"/>
        <shadow val="0"/>
        <u val="none"/>
        <vertAlign val="baseline"/>
        <sz val="12"/>
        <color theme="1"/>
        <name val="Calibri"/>
        <scheme val="minor"/>
      </font>
      <alignment horizontal="center"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center" vertical="bottom" textRotation="0" wrapText="0" indent="0" justifyLastLine="0" shrinkToFit="0" readingOrder="0"/>
      <protection locked="0" hidden="0"/>
    </dxf>
    <dxf>
      <font>
        <b val="0"/>
        <i val="0"/>
        <strike val="0"/>
        <condense val="0"/>
        <extend val="0"/>
        <outline val="0"/>
        <shadow val="0"/>
        <u val="none"/>
        <vertAlign val="baseline"/>
        <sz val="12"/>
        <color theme="1"/>
        <name val="Calibri"/>
        <scheme val="minor"/>
      </font>
      <alignment horizontal="center"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center" vertical="bottom" textRotation="0" wrapText="0" indent="0" justifyLastLine="0" shrinkToFit="0" readingOrder="0"/>
      <protection locked="0" hidden="0"/>
    </dxf>
    <dxf>
      <font>
        <b val="0"/>
        <i val="0"/>
        <strike val="0"/>
        <condense val="0"/>
        <extend val="0"/>
        <outline val="0"/>
        <shadow val="0"/>
        <u val="none"/>
        <vertAlign val="baseline"/>
        <sz val="12"/>
        <color theme="1"/>
        <name val="Calibri"/>
        <scheme val="minor"/>
      </font>
      <alignment horizontal="center"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center" vertical="bottom" textRotation="0" wrapText="0" indent="0" justifyLastLine="0" shrinkToFit="0" readingOrder="0"/>
      <protection locked="0" hidden="0"/>
    </dxf>
    <dxf>
      <font>
        <b val="0"/>
        <i val="0"/>
        <strike val="0"/>
        <condense val="0"/>
        <extend val="0"/>
        <outline val="0"/>
        <shadow val="0"/>
        <u val="none"/>
        <vertAlign val="baseline"/>
        <sz val="12"/>
        <color theme="1"/>
        <name val="Calibri"/>
        <scheme val="minor"/>
      </font>
      <alignment horizontal="center"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center" vertical="bottom" textRotation="0" wrapText="0" indent="0" justifyLastLine="0" shrinkToFit="0" readingOrder="0"/>
      <protection locked="0" hidden="0"/>
    </dxf>
    <dxf>
      <font>
        <b val="0"/>
        <i val="0"/>
        <strike val="0"/>
        <condense val="0"/>
        <extend val="0"/>
        <outline val="0"/>
        <shadow val="0"/>
        <u val="none"/>
        <vertAlign val="baseline"/>
        <sz val="12"/>
        <color theme="1"/>
        <name val="Calibri"/>
        <scheme val="minor"/>
      </font>
      <alignment horizontal="center"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left" vertical="bottom" textRotation="0" wrapText="0" relativeIndent="0" justifyLastLine="0" shrinkToFit="0" readingOrder="0"/>
      <protection locked="0" hidden="0"/>
    </dxf>
    <dxf>
      <font>
        <b val="0"/>
        <i val="0"/>
        <strike val="0"/>
        <condense val="0"/>
        <extend val="0"/>
        <outline val="0"/>
        <shadow val="0"/>
        <u val="none"/>
        <vertAlign val="baseline"/>
        <sz val="12"/>
        <color theme="1"/>
        <name val="Calibri"/>
        <scheme val="minor"/>
      </font>
      <alignment horizontal="center"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left" vertical="bottom" textRotation="0" wrapText="0" indent="0" justifyLastLine="0" shrinkToFit="0" readingOrder="0"/>
      <protection locked="0" hidden="0"/>
    </dxf>
    <dxf>
      <font>
        <b val="0"/>
        <i val="0"/>
        <strike val="0"/>
        <condense val="0"/>
        <extend val="0"/>
        <outline val="0"/>
        <shadow val="0"/>
        <u val="none"/>
        <vertAlign val="baseline"/>
        <sz val="12"/>
        <color theme="1"/>
        <name val="Calibri"/>
        <scheme val="minor"/>
      </font>
      <alignment horizontal="center"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left" vertical="bottom" textRotation="0" wrapText="0" indent="0" justifyLastLine="0" shrinkToFit="0" readingOrder="0"/>
      <protection locked="0" hidden="0"/>
    </dxf>
    <dxf>
      <font>
        <b val="0"/>
        <i val="0"/>
        <strike val="0"/>
        <condense val="0"/>
        <extend val="0"/>
        <outline val="0"/>
        <shadow val="0"/>
        <u val="none"/>
        <vertAlign val="baseline"/>
        <sz val="12"/>
        <color theme="1"/>
        <name val="Calibri"/>
        <scheme val="minor"/>
      </font>
      <alignment horizontal="center"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left" vertical="bottom" textRotation="0" wrapText="0" indent="0" justifyLastLine="0" shrinkToFit="0" readingOrder="0"/>
      <protection locked="0" hidden="0"/>
    </dxf>
    <dxf>
      <font>
        <b val="0"/>
        <i val="0"/>
        <strike val="0"/>
        <condense val="0"/>
        <extend val="0"/>
        <outline val="0"/>
        <shadow val="0"/>
        <u val="none"/>
        <vertAlign val="baseline"/>
        <sz val="12"/>
        <color theme="1"/>
        <name val="Calibri"/>
        <scheme val="minor"/>
      </font>
      <alignment horizontal="center"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left" vertical="bottom" textRotation="0" wrapText="0" indent="0" justifyLastLine="0" shrinkToFit="0" readingOrder="0"/>
      <border diagonalUp="0" diagonalDown="0">
        <left style="double">
          <color auto="1"/>
        </left>
        <right/>
        <top/>
        <bottom/>
        <vertical/>
        <horizontal/>
      </border>
      <protection locked="0" hidden="0"/>
    </dxf>
    <dxf>
      <font>
        <b val="0"/>
        <i val="0"/>
        <strike val="0"/>
        <condense val="0"/>
        <extend val="0"/>
        <outline val="0"/>
        <shadow val="0"/>
        <u val="none"/>
        <vertAlign val="baseline"/>
        <sz val="12"/>
        <color theme="1"/>
        <name val="Calibri"/>
        <scheme val="minor"/>
      </font>
      <alignment horizontal="left" vertical="bottom" textRotation="0" wrapText="0" indent="0" justifyLastLine="0" shrinkToFit="0" readingOrder="0"/>
    </dxf>
    <dxf>
      <font>
        <b/>
        <i val="0"/>
        <strike val="0"/>
        <condense val="0"/>
        <extend val="0"/>
        <outline val="0"/>
        <shadow val="0"/>
        <u val="none"/>
        <vertAlign val="baseline"/>
        <sz val="12"/>
        <color theme="1"/>
        <name val="Calibri"/>
        <scheme val="minor"/>
      </font>
      <alignment horizontal="center" vertical="bottom" textRotation="0" wrapText="1" indent="0" justifyLastLine="0" shrinkToFit="0" readingOrder="0"/>
      <protection locked="1" hidden="0"/>
    </dxf>
    <dxf>
      <font>
        <b/>
        <i val="0"/>
        <strike val="0"/>
        <condense val="0"/>
        <extend val="0"/>
        <outline val="0"/>
        <shadow val="0"/>
        <u val="none"/>
        <vertAlign val="baseline"/>
        <sz val="12"/>
        <color theme="1"/>
        <name val="Calibri"/>
        <scheme val="minor"/>
      </font>
      <alignment horizontal="center" vertical="bottom" textRotation="0" wrapText="1" indent="0" justifyLastLine="0" shrinkToFit="0" readingOrder="0"/>
      <protection locked="1" hidden="0"/>
    </dxf>
    <dxf>
      <fill>
        <patternFill>
          <bgColor rgb="FFFF0000"/>
        </patternFill>
      </fill>
    </dxf>
    <dxf>
      <fill>
        <patternFill>
          <bgColor rgb="FFFFFF99"/>
        </patternFill>
      </fill>
    </dxf>
    <dxf>
      <fill>
        <patternFill>
          <bgColor rgb="FF92D050"/>
        </patternFill>
      </fill>
    </dxf>
    <dxf>
      <fill>
        <patternFill>
          <bgColor rgb="FFFF0000"/>
        </patternFill>
      </fill>
    </dxf>
    <dxf>
      <fill>
        <patternFill>
          <bgColor rgb="FFFFFF99"/>
        </patternFill>
      </fill>
    </dxf>
    <dxf>
      <fill>
        <patternFill>
          <bgColor rgb="FF92D050"/>
        </patternFill>
      </fill>
    </dxf>
    <dxf>
      <fill>
        <patternFill>
          <bgColor rgb="FFFFC000"/>
        </patternFill>
      </fill>
    </dxf>
    <dxf>
      <fill>
        <patternFill>
          <bgColor rgb="FFFF0000"/>
        </patternFill>
      </fill>
    </dxf>
    <dxf>
      <fill>
        <patternFill>
          <bgColor rgb="FFFFFF99"/>
        </patternFill>
      </fill>
    </dxf>
    <dxf>
      <fill>
        <patternFill>
          <bgColor rgb="FF92D050"/>
        </patternFill>
      </fill>
    </dxf>
    <dxf>
      <fill>
        <patternFill>
          <bgColor rgb="FFFF0000"/>
        </patternFill>
      </fill>
    </dxf>
    <dxf>
      <fill>
        <patternFill>
          <bgColor rgb="FFFFFF99"/>
        </patternFill>
      </fill>
    </dxf>
    <dxf>
      <fill>
        <patternFill>
          <bgColor rgb="FF92D050"/>
        </patternFill>
      </fill>
    </dxf>
    <dxf>
      <fill>
        <patternFill>
          <bgColor rgb="FFFFC000"/>
        </patternFill>
      </fill>
    </dxf>
    <dxf>
      <fill>
        <patternFill>
          <bgColor rgb="FFFF0000"/>
        </patternFill>
      </fill>
    </dxf>
    <dxf>
      <fill>
        <patternFill>
          <bgColor rgb="FFFFFF99"/>
        </patternFill>
      </fill>
    </dxf>
    <dxf>
      <fill>
        <patternFill>
          <bgColor rgb="FF92D050"/>
        </patternFill>
      </fill>
    </dxf>
    <dxf>
      <fill>
        <patternFill>
          <bgColor rgb="FFFF0000"/>
        </patternFill>
      </fill>
    </dxf>
    <dxf>
      <fill>
        <patternFill>
          <bgColor rgb="FFFFFF99"/>
        </patternFill>
      </fill>
    </dxf>
    <dxf>
      <fill>
        <patternFill>
          <bgColor rgb="FF92D050"/>
        </patternFill>
      </fill>
    </dxf>
    <dxf>
      <fill>
        <patternFill>
          <bgColor rgb="FFFFC000"/>
        </patternFill>
      </fill>
    </dxf>
    <dxf>
      <fill>
        <patternFill>
          <bgColor rgb="FFFF0000"/>
        </patternFill>
      </fill>
    </dxf>
    <dxf>
      <fill>
        <patternFill>
          <bgColor rgb="FFFFFF99"/>
        </patternFill>
      </fill>
    </dxf>
    <dxf>
      <fill>
        <patternFill>
          <bgColor rgb="FF92D050"/>
        </patternFill>
      </fill>
    </dxf>
    <dxf>
      <fill>
        <patternFill>
          <bgColor rgb="FFFF0000"/>
        </patternFill>
      </fill>
    </dxf>
    <dxf>
      <fill>
        <patternFill>
          <bgColor rgb="FFFFFF99"/>
        </patternFill>
      </fill>
    </dxf>
    <dxf>
      <fill>
        <patternFill>
          <bgColor rgb="FF92D050"/>
        </patternFill>
      </fill>
    </dxf>
    <dxf>
      <fill>
        <patternFill>
          <bgColor rgb="FFFFC000"/>
        </patternFill>
      </fill>
    </dxf>
    <dxf>
      <fill>
        <patternFill>
          <bgColor rgb="FFFF0000"/>
        </patternFill>
      </fill>
    </dxf>
    <dxf>
      <fill>
        <patternFill>
          <bgColor rgb="FFFFFF99"/>
        </patternFill>
      </fill>
    </dxf>
    <dxf>
      <fill>
        <patternFill>
          <bgColor rgb="FF92D050"/>
        </patternFill>
      </fill>
    </dxf>
    <dxf>
      <fill>
        <patternFill>
          <bgColor rgb="FFFF0000"/>
        </patternFill>
      </fill>
    </dxf>
    <dxf>
      <fill>
        <patternFill>
          <bgColor rgb="FFFFFF99"/>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ont>
        <color auto="1"/>
      </font>
      <fill>
        <patternFill patternType="none">
          <bgColor auto="1"/>
        </patternFill>
      </fill>
    </dxf>
    <dxf>
      <font>
        <color auto="1"/>
      </font>
    </dxf>
    <dxf>
      <fill>
        <patternFill>
          <bgColor theme="7" tint="0.79998168889431442"/>
        </patternFill>
      </fill>
    </dxf>
    <dxf>
      <fill>
        <patternFill patternType="none">
          <bgColor auto="1"/>
        </patternFill>
      </fill>
    </dxf>
  </dxfs>
  <tableStyles count="1" defaultTableStyle="TableStyleMedium2" defaultPivotStyle="PivotStyleLight16">
    <tableStyle name="Table Style 1" pivot="0" count="4" xr9:uid="{00000000-0011-0000-FFFF-FFFF00000000}">
      <tableStyleElement type="wholeTable" dxfId="124"/>
      <tableStyleElement type="secondRowStripe" dxfId="123"/>
      <tableStyleElement type="firstColumnStripe" dxfId="122"/>
      <tableStyleElement type="secondColumnStripe" dxfId="121"/>
    </tableStyle>
  </tableStyles>
  <colors>
    <mruColors>
      <color rgb="FF0033CC"/>
      <color rgb="FF6600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8" Type="http://schemas.openxmlformats.org/officeDocument/2006/relationships/hyperlink" Target="#'Validity Help 1'!G5"/><Relationship Id="rId13" Type="http://schemas.openxmlformats.org/officeDocument/2006/relationships/image" Target="../media/image9.png"/><Relationship Id="rId18" Type="http://schemas.openxmlformats.org/officeDocument/2006/relationships/hyperlink" Target="#'Final Evidence Help'!G5"/><Relationship Id="rId3" Type="http://schemas.openxmlformats.org/officeDocument/2006/relationships/image" Target="../media/image4.png"/><Relationship Id="rId7" Type="http://schemas.openxmlformats.org/officeDocument/2006/relationships/image" Target="../media/image6.png"/><Relationship Id="rId12" Type="http://schemas.openxmlformats.org/officeDocument/2006/relationships/hyperlink" Target="#Quality!A1"/><Relationship Id="rId17" Type="http://schemas.openxmlformats.org/officeDocument/2006/relationships/image" Target="../media/image11.png"/><Relationship Id="rId2" Type="http://schemas.openxmlformats.org/officeDocument/2006/relationships/image" Target="../media/image3.png"/><Relationship Id="rId16" Type="http://schemas.openxmlformats.org/officeDocument/2006/relationships/hyperlink" Target="#'Final Ratings - Juv'!A1"/><Relationship Id="rId1" Type="http://schemas.openxmlformats.org/officeDocument/2006/relationships/image" Target="../media/image2.jpeg"/><Relationship Id="rId6" Type="http://schemas.openxmlformats.org/officeDocument/2006/relationships/hyperlink" Target="#'Quality Help'!G5"/><Relationship Id="rId11" Type="http://schemas.openxmlformats.org/officeDocument/2006/relationships/image" Target="../media/image8.png"/><Relationship Id="rId5" Type="http://schemas.openxmlformats.org/officeDocument/2006/relationships/image" Target="../media/image5.png"/><Relationship Id="rId15" Type="http://schemas.openxmlformats.org/officeDocument/2006/relationships/image" Target="../media/image10.png"/><Relationship Id="rId10" Type="http://schemas.openxmlformats.org/officeDocument/2006/relationships/hyperlink" Target="#Validity!A1"/><Relationship Id="rId19" Type="http://schemas.openxmlformats.org/officeDocument/2006/relationships/image" Target="../media/image12.png"/><Relationship Id="rId4" Type="http://schemas.openxmlformats.org/officeDocument/2006/relationships/hyperlink" Target="#'Eligibility Help'!G6"/><Relationship Id="rId9" Type="http://schemas.openxmlformats.org/officeDocument/2006/relationships/image" Target="../media/image7.png"/><Relationship Id="rId14" Type="http://schemas.openxmlformats.org/officeDocument/2006/relationships/hyperlink" Target="#Eligibility!B1"/></Relationships>
</file>

<file path=xl/drawings/_rels/drawing10.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13.png"/><Relationship Id="rId1" Type="http://schemas.openxmlformats.org/officeDocument/2006/relationships/hyperlink" Target="#Home!A1"/></Relationships>
</file>

<file path=xl/drawings/_rels/drawing1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13.png"/><Relationship Id="rId1" Type="http://schemas.openxmlformats.org/officeDocument/2006/relationships/hyperlink" Target="#Home!A1"/></Relationships>
</file>

<file path=xl/drawings/_rels/drawing12.xml.rels><?xml version="1.0" encoding="UTF-8" standalone="yes"?>
<Relationships xmlns="http://schemas.openxmlformats.org/package/2006/relationships"><Relationship Id="rId3" Type="http://schemas.openxmlformats.org/officeDocument/2006/relationships/hyperlink" Target="#Eligibility!G1"/><Relationship Id="rId2" Type="http://schemas.openxmlformats.org/officeDocument/2006/relationships/image" Target="../media/image13.png"/><Relationship Id="rId1" Type="http://schemas.openxmlformats.org/officeDocument/2006/relationships/hyperlink" Target="#Home!A1"/><Relationship Id="rId5" Type="http://schemas.openxmlformats.org/officeDocument/2006/relationships/image" Target="../media/image14.png"/><Relationship Id="rId4" Type="http://schemas.openxmlformats.org/officeDocument/2006/relationships/image" Target="../media/image19.png"/></Relationships>
</file>

<file path=xl/drawings/_rels/drawing13.xml.rels><?xml version="1.0" encoding="UTF-8" standalone="yes"?>
<Relationships xmlns="http://schemas.openxmlformats.org/package/2006/relationships"><Relationship Id="rId8" Type="http://schemas.openxmlformats.org/officeDocument/2006/relationships/hyperlink" Target="#Quality!G1"/><Relationship Id="rId3" Type="http://schemas.openxmlformats.org/officeDocument/2006/relationships/image" Target="../media/image22.png"/><Relationship Id="rId7" Type="http://schemas.openxmlformats.org/officeDocument/2006/relationships/image" Target="../media/image13.png"/><Relationship Id="rId2" Type="http://schemas.openxmlformats.org/officeDocument/2006/relationships/image" Target="../media/image21.png"/><Relationship Id="rId1" Type="http://schemas.openxmlformats.org/officeDocument/2006/relationships/image" Target="../media/image20.png"/><Relationship Id="rId6" Type="http://schemas.openxmlformats.org/officeDocument/2006/relationships/hyperlink" Target="#Home!A1"/><Relationship Id="rId5" Type="http://schemas.openxmlformats.org/officeDocument/2006/relationships/image" Target="../media/image24.png"/><Relationship Id="rId10" Type="http://schemas.openxmlformats.org/officeDocument/2006/relationships/image" Target="../media/image14.png"/><Relationship Id="rId4" Type="http://schemas.openxmlformats.org/officeDocument/2006/relationships/image" Target="../media/image23.png"/><Relationship Id="rId9" Type="http://schemas.openxmlformats.org/officeDocument/2006/relationships/image" Target="../media/image19.png"/></Relationships>
</file>

<file path=xl/drawings/_rels/drawing14.xml.rels><?xml version="1.0" encoding="UTF-8" standalone="yes"?>
<Relationships xmlns="http://schemas.openxmlformats.org/package/2006/relationships"><Relationship Id="rId8" Type="http://schemas.openxmlformats.org/officeDocument/2006/relationships/hyperlink" Target="#'Mean Effect Size'!G1"/><Relationship Id="rId3" Type="http://schemas.openxmlformats.org/officeDocument/2006/relationships/image" Target="../media/image14.png"/><Relationship Id="rId7" Type="http://schemas.openxmlformats.org/officeDocument/2006/relationships/image" Target="../media/image25.png"/><Relationship Id="rId2" Type="http://schemas.openxmlformats.org/officeDocument/2006/relationships/image" Target="../media/image13.png"/><Relationship Id="rId1" Type="http://schemas.openxmlformats.org/officeDocument/2006/relationships/hyperlink" Target="#Home!A1"/><Relationship Id="rId6" Type="http://schemas.openxmlformats.org/officeDocument/2006/relationships/hyperlink" Target="#'Weighted Mean'!G1"/><Relationship Id="rId5" Type="http://schemas.openxmlformats.org/officeDocument/2006/relationships/image" Target="../media/image19.png"/><Relationship Id="rId4" Type="http://schemas.openxmlformats.org/officeDocument/2006/relationships/hyperlink" Target="#Validity!G1"/></Relationships>
</file>

<file path=xl/drawings/_rels/drawing15.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image" Target="../media/image13.png"/><Relationship Id="rId1" Type="http://schemas.openxmlformats.org/officeDocument/2006/relationships/hyperlink" Target="#Home!A1"/><Relationship Id="rId6" Type="http://schemas.openxmlformats.org/officeDocument/2006/relationships/image" Target="../media/image19.png"/><Relationship Id="rId5" Type="http://schemas.openxmlformats.org/officeDocument/2006/relationships/hyperlink" Target="#Validity!C1"/><Relationship Id="rId4" Type="http://schemas.openxmlformats.org/officeDocument/2006/relationships/image" Target="../media/image26.png"/></Relationships>
</file>

<file path=xl/drawings/_rels/drawing16.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image" Target="../media/image13.png"/><Relationship Id="rId1" Type="http://schemas.openxmlformats.org/officeDocument/2006/relationships/hyperlink" Target="#Home!A1"/><Relationship Id="rId5" Type="http://schemas.openxmlformats.org/officeDocument/2006/relationships/image" Target="../media/image19.png"/><Relationship Id="rId4" Type="http://schemas.openxmlformats.org/officeDocument/2006/relationships/hyperlink" Target="#Validity!C1"/></Relationships>
</file>

<file path=xl/drawings/_rels/drawing17.xml.rels><?xml version="1.0" encoding="UTF-8" standalone="yes"?>
<Relationships xmlns="http://schemas.openxmlformats.org/package/2006/relationships"><Relationship Id="rId8" Type="http://schemas.openxmlformats.org/officeDocument/2006/relationships/image" Target="../media/image18.jpeg"/><Relationship Id="rId3" Type="http://schemas.openxmlformats.org/officeDocument/2006/relationships/image" Target="../media/image14.png"/><Relationship Id="rId7" Type="http://schemas.openxmlformats.org/officeDocument/2006/relationships/image" Target="../media/image17.jpeg"/><Relationship Id="rId2" Type="http://schemas.openxmlformats.org/officeDocument/2006/relationships/image" Target="../media/image13.png"/><Relationship Id="rId1" Type="http://schemas.openxmlformats.org/officeDocument/2006/relationships/hyperlink" Target="#Home!A1"/><Relationship Id="rId6" Type="http://schemas.openxmlformats.org/officeDocument/2006/relationships/image" Target="../media/image28.jpeg"/><Relationship Id="rId11" Type="http://schemas.openxmlformats.org/officeDocument/2006/relationships/image" Target="../media/image31.jpeg"/><Relationship Id="rId5" Type="http://schemas.openxmlformats.org/officeDocument/2006/relationships/image" Target="../media/image16.jpeg"/><Relationship Id="rId10" Type="http://schemas.openxmlformats.org/officeDocument/2006/relationships/image" Target="../media/image30.png"/><Relationship Id="rId4" Type="http://schemas.openxmlformats.org/officeDocument/2006/relationships/image" Target="../media/image27.png"/><Relationship Id="rId9" Type="http://schemas.openxmlformats.org/officeDocument/2006/relationships/image" Target="../media/image29.png"/></Relationships>
</file>

<file path=xl/drawings/_rels/drawing2.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image" Target="../media/image13.png"/><Relationship Id="rId1" Type="http://schemas.openxmlformats.org/officeDocument/2006/relationships/hyperlink" Target="#Introduction!G4"/></Relationships>
</file>

<file path=xl/drawings/_rels/drawing3.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image" Target="../media/image13.png"/><Relationship Id="rId1" Type="http://schemas.openxmlformats.org/officeDocument/2006/relationships/hyperlink" Target="#Introduction!G4"/></Relationships>
</file>

<file path=xl/drawings/_rels/drawing4.xml.rels><?xml version="1.0" encoding="UTF-8" standalone="yes"?>
<Relationships xmlns="http://schemas.openxmlformats.org/package/2006/relationships"><Relationship Id="rId3" Type="http://schemas.openxmlformats.org/officeDocument/2006/relationships/hyperlink" Target="#Quality!A1"/><Relationship Id="rId2" Type="http://schemas.openxmlformats.org/officeDocument/2006/relationships/image" Target="../media/image13.png"/><Relationship Id="rId1" Type="http://schemas.openxmlformats.org/officeDocument/2006/relationships/hyperlink" Target="#Home!A1"/><Relationship Id="rId4" Type="http://schemas.openxmlformats.org/officeDocument/2006/relationships/image" Target="../media/image3.png"/></Relationships>
</file>

<file path=xl/drawings/_rels/drawing5.xml.rels><?xml version="1.0" encoding="UTF-8" standalone="yes"?>
<Relationships xmlns="http://schemas.openxmlformats.org/package/2006/relationships"><Relationship Id="rId3" Type="http://schemas.openxmlformats.org/officeDocument/2006/relationships/hyperlink" Target="#Validity!A1"/><Relationship Id="rId2" Type="http://schemas.openxmlformats.org/officeDocument/2006/relationships/image" Target="../media/image13.png"/><Relationship Id="rId1" Type="http://schemas.openxmlformats.org/officeDocument/2006/relationships/hyperlink" Target="#Home!A1"/><Relationship Id="rId4" Type="http://schemas.openxmlformats.org/officeDocument/2006/relationships/image" Target="../media/image3.png"/></Relationships>
</file>

<file path=xl/drawings/_rels/drawing6.xml.rels><?xml version="1.0" encoding="UTF-8" standalone="yes"?>
<Relationships xmlns="http://schemas.openxmlformats.org/package/2006/relationships"><Relationship Id="rId3" Type="http://schemas.openxmlformats.org/officeDocument/2006/relationships/hyperlink" Target="#'Final Ratings - Juv'!A1"/><Relationship Id="rId2" Type="http://schemas.openxmlformats.org/officeDocument/2006/relationships/image" Target="../media/image15.png"/><Relationship Id="rId1" Type="http://schemas.openxmlformats.org/officeDocument/2006/relationships/hyperlink" Target="#Home!A1"/><Relationship Id="rId4" Type="http://schemas.openxmlformats.org/officeDocument/2006/relationships/image" Target="../media/image3.png"/></Relationships>
</file>

<file path=xl/drawings/_rels/drawing7.xml.rels><?xml version="1.0" encoding="UTF-8" standalone="yes"?>
<Relationships xmlns="http://schemas.openxmlformats.org/package/2006/relationships"><Relationship Id="rId3" Type="http://schemas.openxmlformats.org/officeDocument/2006/relationships/image" Target="../media/image18.jpeg"/><Relationship Id="rId2" Type="http://schemas.openxmlformats.org/officeDocument/2006/relationships/image" Target="../media/image17.jpeg"/><Relationship Id="rId1" Type="http://schemas.openxmlformats.org/officeDocument/2006/relationships/image" Target="../media/image16.jpeg"/></Relationships>
</file>

<file path=xl/drawings/_rels/drawing8.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15.png"/><Relationship Id="rId1" Type="http://schemas.openxmlformats.org/officeDocument/2006/relationships/hyperlink" Target="#Home!A1"/></Relationships>
</file>

<file path=xl/drawings/_rels/drawing9.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15.png"/><Relationship Id="rId1" Type="http://schemas.openxmlformats.org/officeDocument/2006/relationships/hyperlink" Target="#Home!A1"/></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76200</xdr:colOff>
      <xdr:row>6</xdr:row>
      <xdr:rowOff>95250</xdr:rowOff>
    </xdr:from>
    <xdr:to>
      <xdr:col>10</xdr:col>
      <xdr:colOff>361950</xdr:colOff>
      <xdr:row>9</xdr:row>
      <xdr:rowOff>28575</xdr:rowOff>
    </xdr:to>
    <xdr:pic>
      <xdr:nvPicPr>
        <xdr:cNvPr id="1029" name="Picture 5">
          <a:extLst>
            <a:ext uri="{FF2B5EF4-FFF2-40B4-BE49-F238E27FC236}">
              <a16:creationId xmlns:a16="http://schemas.microsoft.com/office/drawing/2014/main" id="{00000000-0008-0000-0000-000005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295400" y="1238250"/>
          <a:ext cx="5772150" cy="504825"/>
        </a:xfrm>
        <a:prstGeom prst="rect">
          <a:avLst/>
        </a:prstGeom>
        <a:noFill/>
        <a:ln w="1">
          <a:noFill/>
          <a:miter lim="800000"/>
          <a:headEnd/>
          <a:tailEnd type="none" w="med" len="med"/>
        </a:ln>
        <a:effectLst/>
      </xdr:spPr>
    </xdr:pic>
    <xdr:clientData/>
  </xdr:twoCellAnchor>
  <xdr:twoCellAnchor editAs="oneCell">
    <xdr:from>
      <xdr:col>4</xdr:col>
      <xdr:colOff>123825</xdr:colOff>
      <xdr:row>0</xdr:row>
      <xdr:rowOff>9525</xdr:rowOff>
    </xdr:from>
    <xdr:to>
      <xdr:col>7</xdr:col>
      <xdr:colOff>219075</xdr:colOff>
      <xdr:row>5</xdr:row>
      <xdr:rowOff>65554</xdr:rowOff>
    </xdr:to>
    <xdr:pic>
      <xdr:nvPicPr>
        <xdr:cNvPr id="1031" name="Picture 7">
          <a:extLst>
            <a:ext uri="{FF2B5EF4-FFF2-40B4-BE49-F238E27FC236}">
              <a16:creationId xmlns:a16="http://schemas.microsoft.com/office/drawing/2014/main" id="{00000000-0008-0000-0000-00000704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3171825" y="9525"/>
          <a:ext cx="1924050" cy="1143000"/>
        </a:xfrm>
        <a:prstGeom prst="rect">
          <a:avLst/>
        </a:prstGeom>
        <a:noFill/>
        <a:ln w="1">
          <a:noFill/>
          <a:miter lim="800000"/>
          <a:headEnd/>
          <a:tailEnd type="none" w="med" len="med"/>
        </a:ln>
        <a:effectLst/>
      </xdr:spPr>
    </xdr:pic>
    <xdr:clientData/>
  </xdr:twoCellAnchor>
  <xdr:twoCellAnchor editAs="oneCell">
    <xdr:from>
      <xdr:col>1</xdr:col>
      <xdr:colOff>104775</xdr:colOff>
      <xdr:row>18</xdr:row>
      <xdr:rowOff>142875</xdr:rowOff>
    </xdr:from>
    <xdr:to>
      <xdr:col>10</xdr:col>
      <xdr:colOff>390525</xdr:colOff>
      <xdr:row>21</xdr:row>
      <xdr:rowOff>76200</xdr:rowOff>
    </xdr:to>
    <xdr:pic>
      <xdr:nvPicPr>
        <xdr:cNvPr id="1032" name="Picture 8">
          <a:extLst>
            <a:ext uri="{FF2B5EF4-FFF2-40B4-BE49-F238E27FC236}">
              <a16:creationId xmlns:a16="http://schemas.microsoft.com/office/drawing/2014/main" id="{00000000-0008-0000-0000-000008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323975" y="3571875"/>
          <a:ext cx="5772150" cy="504825"/>
        </a:xfrm>
        <a:prstGeom prst="rect">
          <a:avLst/>
        </a:prstGeom>
        <a:noFill/>
        <a:ln w="1">
          <a:noFill/>
          <a:miter lim="800000"/>
          <a:headEnd/>
          <a:tailEnd type="none" w="med" len="med"/>
        </a:ln>
        <a:effectLst/>
      </xdr:spPr>
    </xdr:pic>
    <xdr:clientData/>
  </xdr:twoCellAnchor>
  <xdr:twoCellAnchor editAs="oneCell">
    <xdr:from>
      <xdr:col>1</xdr:col>
      <xdr:colOff>114300</xdr:colOff>
      <xdr:row>21</xdr:row>
      <xdr:rowOff>142875</xdr:rowOff>
    </xdr:from>
    <xdr:to>
      <xdr:col>3</xdr:col>
      <xdr:colOff>552451</xdr:colOff>
      <xdr:row>25</xdr:row>
      <xdr:rowOff>9525</xdr:rowOff>
    </xdr:to>
    <xdr:pic>
      <xdr:nvPicPr>
        <xdr:cNvPr id="1033" name="Picture 9">
          <a:hlinkClick xmlns:r="http://schemas.openxmlformats.org/officeDocument/2006/relationships" r:id="rId4"/>
          <a:extLst>
            <a:ext uri="{FF2B5EF4-FFF2-40B4-BE49-F238E27FC236}">
              <a16:creationId xmlns:a16="http://schemas.microsoft.com/office/drawing/2014/main" id="{00000000-0008-0000-0000-000009040000}"/>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1333500" y="4143375"/>
          <a:ext cx="1657350" cy="628650"/>
        </a:xfrm>
        <a:prstGeom prst="rect">
          <a:avLst/>
        </a:prstGeom>
        <a:noFill/>
        <a:ln w="1">
          <a:noFill/>
          <a:miter lim="800000"/>
          <a:headEnd/>
          <a:tailEnd type="none" w="med" len="med"/>
        </a:ln>
        <a:effectLst/>
      </xdr:spPr>
    </xdr:pic>
    <xdr:clientData/>
  </xdr:twoCellAnchor>
  <xdr:twoCellAnchor editAs="oneCell">
    <xdr:from>
      <xdr:col>4</xdr:col>
      <xdr:colOff>295275</xdr:colOff>
      <xdr:row>21</xdr:row>
      <xdr:rowOff>142875</xdr:rowOff>
    </xdr:from>
    <xdr:to>
      <xdr:col>7</xdr:col>
      <xdr:colOff>123825</xdr:colOff>
      <xdr:row>25</xdr:row>
      <xdr:rowOff>9525</xdr:rowOff>
    </xdr:to>
    <xdr:pic>
      <xdr:nvPicPr>
        <xdr:cNvPr id="1034" name="Picture 10">
          <a:hlinkClick xmlns:r="http://schemas.openxmlformats.org/officeDocument/2006/relationships" r:id="rId6"/>
          <a:extLst>
            <a:ext uri="{FF2B5EF4-FFF2-40B4-BE49-F238E27FC236}">
              <a16:creationId xmlns:a16="http://schemas.microsoft.com/office/drawing/2014/main" id="{00000000-0008-0000-0000-00000A040000}"/>
            </a:ext>
          </a:extLst>
        </xdr:cNvPr>
        <xdr:cNvPicPr>
          <a:picLocks noChangeAspect="1" noChangeArrowheads="1"/>
        </xdr:cNvPicPr>
      </xdr:nvPicPr>
      <xdr:blipFill>
        <a:blip xmlns:r="http://schemas.openxmlformats.org/officeDocument/2006/relationships" r:embed="rId7" cstate="print"/>
        <a:srcRect/>
        <a:stretch>
          <a:fillRect/>
        </a:stretch>
      </xdr:blipFill>
      <xdr:spPr bwMode="auto">
        <a:xfrm>
          <a:off x="3343275" y="4143375"/>
          <a:ext cx="1657350" cy="628650"/>
        </a:xfrm>
        <a:prstGeom prst="rect">
          <a:avLst/>
        </a:prstGeom>
        <a:noFill/>
        <a:ln w="1">
          <a:noFill/>
          <a:miter lim="800000"/>
          <a:headEnd/>
          <a:tailEnd type="none" w="med" len="med"/>
        </a:ln>
        <a:effectLst/>
      </xdr:spPr>
    </xdr:pic>
    <xdr:clientData/>
  </xdr:twoCellAnchor>
  <xdr:twoCellAnchor editAs="oneCell">
    <xdr:from>
      <xdr:col>7</xdr:col>
      <xdr:colOff>514350</xdr:colOff>
      <xdr:row>21</xdr:row>
      <xdr:rowOff>142875</xdr:rowOff>
    </xdr:from>
    <xdr:to>
      <xdr:col>10</xdr:col>
      <xdr:colOff>342900</xdr:colOff>
      <xdr:row>25</xdr:row>
      <xdr:rowOff>9525</xdr:rowOff>
    </xdr:to>
    <xdr:pic>
      <xdr:nvPicPr>
        <xdr:cNvPr id="1035" name="Picture 11">
          <a:hlinkClick xmlns:r="http://schemas.openxmlformats.org/officeDocument/2006/relationships" r:id="rId8"/>
          <a:extLst>
            <a:ext uri="{FF2B5EF4-FFF2-40B4-BE49-F238E27FC236}">
              <a16:creationId xmlns:a16="http://schemas.microsoft.com/office/drawing/2014/main" id="{00000000-0008-0000-0000-00000B040000}"/>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5391150" y="4143375"/>
          <a:ext cx="1657350" cy="628650"/>
        </a:xfrm>
        <a:prstGeom prst="rect">
          <a:avLst/>
        </a:prstGeom>
        <a:noFill/>
        <a:ln w="1">
          <a:noFill/>
          <a:miter lim="800000"/>
          <a:headEnd/>
          <a:tailEnd type="none" w="med" len="med"/>
        </a:ln>
        <a:effectLst/>
      </xdr:spPr>
    </xdr:pic>
    <xdr:clientData/>
  </xdr:twoCellAnchor>
  <xdr:twoCellAnchor editAs="oneCell">
    <xdr:from>
      <xdr:col>7</xdr:col>
      <xdr:colOff>476250</xdr:colOff>
      <xdr:row>9</xdr:row>
      <xdr:rowOff>161925</xdr:rowOff>
    </xdr:from>
    <xdr:to>
      <xdr:col>10</xdr:col>
      <xdr:colOff>304800</xdr:colOff>
      <xdr:row>13</xdr:row>
      <xdr:rowOff>28575</xdr:rowOff>
    </xdr:to>
    <xdr:pic>
      <xdr:nvPicPr>
        <xdr:cNvPr id="1041" name="Picture 17">
          <a:hlinkClick xmlns:r="http://schemas.openxmlformats.org/officeDocument/2006/relationships" r:id="rId10"/>
          <a:extLst>
            <a:ext uri="{FF2B5EF4-FFF2-40B4-BE49-F238E27FC236}">
              <a16:creationId xmlns:a16="http://schemas.microsoft.com/office/drawing/2014/main" id="{00000000-0008-0000-0000-000011040000}"/>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5353050" y="1876425"/>
          <a:ext cx="1657350" cy="628650"/>
        </a:xfrm>
        <a:prstGeom prst="rect">
          <a:avLst/>
        </a:prstGeom>
        <a:noFill/>
        <a:ln w="1">
          <a:noFill/>
          <a:miter lim="800000"/>
          <a:headEnd/>
          <a:tailEnd type="none" w="med" len="med"/>
        </a:ln>
        <a:effectLst/>
      </xdr:spPr>
    </xdr:pic>
    <xdr:clientData/>
  </xdr:twoCellAnchor>
  <xdr:twoCellAnchor editAs="oneCell">
    <xdr:from>
      <xdr:col>4</xdr:col>
      <xdr:colOff>323850</xdr:colOff>
      <xdr:row>9</xdr:row>
      <xdr:rowOff>171450</xdr:rowOff>
    </xdr:from>
    <xdr:to>
      <xdr:col>7</xdr:col>
      <xdr:colOff>152400</xdr:colOff>
      <xdr:row>13</xdr:row>
      <xdr:rowOff>38100</xdr:rowOff>
    </xdr:to>
    <xdr:pic>
      <xdr:nvPicPr>
        <xdr:cNvPr id="1042" name="Picture 18">
          <a:hlinkClick xmlns:r="http://schemas.openxmlformats.org/officeDocument/2006/relationships" r:id="rId12"/>
          <a:extLst>
            <a:ext uri="{FF2B5EF4-FFF2-40B4-BE49-F238E27FC236}">
              <a16:creationId xmlns:a16="http://schemas.microsoft.com/office/drawing/2014/main" id="{00000000-0008-0000-0000-000012040000}"/>
            </a:ext>
          </a:extLst>
        </xdr:cNvPr>
        <xdr:cNvPicPr>
          <a:picLocks noChangeAspect="1" noChangeArrowheads="1"/>
        </xdr:cNvPicPr>
      </xdr:nvPicPr>
      <xdr:blipFill>
        <a:blip xmlns:r="http://schemas.openxmlformats.org/officeDocument/2006/relationships" r:embed="rId13" cstate="print"/>
        <a:srcRect/>
        <a:stretch>
          <a:fillRect/>
        </a:stretch>
      </xdr:blipFill>
      <xdr:spPr bwMode="auto">
        <a:xfrm>
          <a:off x="3371850" y="1885950"/>
          <a:ext cx="1657350" cy="628650"/>
        </a:xfrm>
        <a:prstGeom prst="rect">
          <a:avLst/>
        </a:prstGeom>
        <a:noFill/>
        <a:ln w="1">
          <a:noFill/>
          <a:miter lim="800000"/>
          <a:headEnd/>
          <a:tailEnd type="none" w="med" len="med"/>
        </a:ln>
        <a:effectLst/>
      </xdr:spPr>
    </xdr:pic>
    <xdr:clientData/>
  </xdr:twoCellAnchor>
  <xdr:twoCellAnchor editAs="oneCell">
    <xdr:from>
      <xdr:col>1</xdr:col>
      <xdr:colOff>161925</xdr:colOff>
      <xdr:row>9</xdr:row>
      <xdr:rowOff>161925</xdr:rowOff>
    </xdr:from>
    <xdr:to>
      <xdr:col>3</xdr:col>
      <xdr:colOff>600076</xdr:colOff>
      <xdr:row>13</xdr:row>
      <xdr:rowOff>28575</xdr:rowOff>
    </xdr:to>
    <xdr:pic>
      <xdr:nvPicPr>
        <xdr:cNvPr id="1043" name="Picture 19">
          <a:hlinkClick xmlns:r="http://schemas.openxmlformats.org/officeDocument/2006/relationships" r:id="rId14"/>
          <a:extLst>
            <a:ext uri="{FF2B5EF4-FFF2-40B4-BE49-F238E27FC236}">
              <a16:creationId xmlns:a16="http://schemas.microsoft.com/office/drawing/2014/main" id="{00000000-0008-0000-0000-000013040000}"/>
            </a:ext>
          </a:extLst>
        </xdr:cNvPr>
        <xdr:cNvPicPr>
          <a:picLocks noChangeAspect="1" noChangeArrowheads="1"/>
        </xdr:cNvPicPr>
      </xdr:nvPicPr>
      <xdr:blipFill>
        <a:blip xmlns:r="http://schemas.openxmlformats.org/officeDocument/2006/relationships" r:embed="rId15" cstate="print"/>
        <a:srcRect/>
        <a:stretch>
          <a:fillRect/>
        </a:stretch>
      </xdr:blipFill>
      <xdr:spPr bwMode="auto">
        <a:xfrm>
          <a:off x="1381125" y="1876425"/>
          <a:ext cx="1657350" cy="628650"/>
        </a:xfrm>
        <a:prstGeom prst="rect">
          <a:avLst/>
        </a:prstGeom>
        <a:noFill/>
        <a:ln w="1">
          <a:noFill/>
          <a:miter lim="800000"/>
          <a:headEnd/>
          <a:tailEnd type="none" w="med" len="med"/>
        </a:ln>
        <a:effectLst/>
      </xdr:spPr>
    </xdr:pic>
    <xdr:clientData/>
  </xdr:twoCellAnchor>
  <xdr:twoCellAnchor editAs="oneCell">
    <xdr:from>
      <xdr:col>4</xdr:col>
      <xdr:colOff>333375</xdr:colOff>
      <xdr:row>14</xdr:row>
      <xdr:rowOff>95250</xdr:rowOff>
    </xdr:from>
    <xdr:to>
      <xdr:col>7</xdr:col>
      <xdr:colOff>161925</xdr:colOff>
      <xdr:row>17</xdr:row>
      <xdr:rowOff>152400</xdr:rowOff>
    </xdr:to>
    <xdr:pic>
      <xdr:nvPicPr>
        <xdr:cNvPr id="1046" name="Picture 22">
          <a:hlinkClick xmlns:r="http://schemas.openxmlformats.org/officeDocument/2006/relationships" r:id="rId16"/>
          <a:extLst>
            <a:ext uri="{FF2B5EF4-FFF2-40B4-BE49-F238E27FC236}">
              <a16:creationId xmlns:a16="http://schemas.microsoft.com/office/drawing/2014/main" id="{00000000-0008-0000-0000-000016040000}"/>
            </a:ext>
          </a:extLst>
        </xdr:cNvPr>
        <xdr:cNvPicPr>
          <a:picLocks noChangeAspect="1" noChangeArrowheads="1"/>
        </xdr:cNvPicPr>
      </xdr:nvPicPr>
      <xdr:blipFill>
        <a:blip xmlns:r="http://schemas.openxmlformats.org/officeDocument/2006/relationships" r:embed="rId17" cstate="print"/>
        <a:srcRect/>
        <a:stretch>
          <a:fillRect/>
        </a:stretch>
      </xdr:blipFill>
      <xdr:spPr bwMode="auto">
        <a:xfrm>
          <a:off x="3381375" y="2762250"/>
          <a:ext cx="1657350" cy="628650"/>
        </a:xfrm>
        <a:prstGeom prst="rect">
          <a:avLst/>
        </a:prstGeom>
        <a:noFill/>
        <a:ln w="1">
          <a:noFill/>
          <a:miter lim="800000"/>
          <a:headEnd/>
          <a:tailEnd type="none" w="med" len="med"/>
        </a:ln>
        <a:effectLst/>
      </xdr:spPr>
    </xdr:pic>
    <xdr:clientData/>
  </xdr:twoCellAnchor>
  <xdr:twoCellAnchor editAs="oneCell">
    <xdr:from>
      <xdr:col>4</xdr:col>
      <xdr:colOff>295275</xdr:colOff>
      <xdr:row>26</xdr:row>
      <xdr:rowOff>38100</xdr:rowOff>
    </xdr:from>
    <xdr:to>
      <xdr:col>7</xdr:col>
      <xdr:colOff>123825</xdr:colOff>
      <xdr:row>29</xdr:row>
      <xdr:rowOff>95250</xdr:rowOff>
    </xdr:to>
    <xdr:pic>
      <xdr:nvPicPr>
        <xdr:cNvPr id="16" name="Picture 21">
          <a:hlinkClick xmlns:r="http://schemas.openxmlformats.org/officeDocument/2006/relationships" r:id="rId18"/>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9" cstate="print"/>
        <a:srcRect/>
        <a:stretch>
          <a:fillRect/>
        </a:stretch>
      </xdr:blipFill>
      <xdr:spPr bwMode="auto">
        <a:xfrm>
          <a:off x="3343275" y="4991100"/>
          <a:ext cx="1657350" cy="628650"/>
        </a:xfrm>
        <a:prstGeom prst="rect">
          <a:avLst/>
        </a:prstGeom>
        <a:noFill/>
        <a:ln w="1">
          <a:noFill/>
          <a:miter lim="800000"/>
          <a:headEnd/>
          <a:tailEnd type="none" w="med" len="med"/>
        </a:ln>
        <a:effectLst/>
      </xdr:spPr>
    </xdr:pic>
    <xdr:clientData/>
  </xdr:twoCellAnchor>
  <mc:AlternateContent xmlns:mc="http://schemas.openxmlformats.org/markup-compatibility/2006">
    <mc:Choice xmlns:a14="http://schemas.microsoft.com/office/drawing/2010/main" Requires="a14">
      <xdr:twoCellAnchor editAs="oneCell">
        <xdr:from>
          <xdr:col>5</xdr:col>
          <xdr:colOff>0</xdr:colOff>
          <xdr:row>31</xdr:row>
          <xdr:rowOff>0</xdr:rowOff>
        </xdr:from>
        <xdr:to>
          <xdr:col>6</xdr:col>
          <xdr:colOff>304800</xdr:colOff>
          <xdr:row>34</xdr:row>
          <xdr:rowOff>114300</xdr:rowOff>
        </xdr:to>
        <xdr:sp macro="" textlink="">
          <xdr:nvSpPr>
            <xdr:cNvPr id="2" name="Object 7" hidden="1">
              <a:extLst>
                <a:ext uri="{63B3BB69-23CF-44E3-9099-C40C66FF867C}">
                  <a14:compatExt spid="_x0000_s1031"/>
                </a:ext>
                <a:ext uri="{FF2B5EF4-FFF2-40B4-BE49-F238E27FC236}">
                  <a16:creationId xmlns:a16="http://schemas.microsoft.com/office/drawing/2014/main" id="{00000000-0008-0000-0000-0000020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editAs="oneCell">
    <xdr:from>
      <xdr:col>0</xdr:col>
      <xdr:colOff>19050</xdr:colOff>
      <xdr:row>0</xdr:row>
      <xdr:rowOff>19051</xdr:rowOff>
    </xdr:from>
    <xdr:to>
      <xdr:col>0</xdr:col>
      <xdr:colOff>567690</xdr:colOff>
      <xdr:row>0</xdr:row>
      <xdr:rowOff>438150</xdr:rowOff>
    </xdr:to>
    <xdr:pic>
      <xdr:nvPicPr>
        <xdr:cNvPr id="10" name="Picture 4" descr="C:\Users\customer\AppData\Local\Temp\SNAGHTML97fd83.PNG">
          <a:hlinkClick xmlns:r="http://schemas.openxmlformats.org/officeDocument/2006/relationships" r:id="rId1"/>
          <a:extLst>
            <a:ext uri="{FF2B5EF4-FFF2-40B4-BE49-F238E27FC236}">
              <a16:creationId xmlns:a16="http://schemas.microsoft.com/office/drawing/2014/main" id="{00000000-0008-0000-0A00-00000A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9050" y="19051"/>
          <a:ext cx="548640" cy="419099"/>
        </a:xfrm>
        <a:prstGeom prst="rect">
          <a:avLst/>
        </a:prstGeom>
        <a:noFill/>
      </xdr:spPr>
    </xdr:pic>
    <xdr:clientData/>
  </xdr:twoCellAnchor>
  <xdr:twoCellAnchor editAs="oneCell">
    <xdr:from>
      <xdr:col>1</xdr:col>
      <xdr:colOff>104773</xdr:colOff>
      <xdr:row>0</xdr:row>
      <xdr:rowOff>1</xdr:rowOff>
    </xdr:from>
    <xdr:to>
      <xdr:col>1</xdr:col>
      <xdr:colOff>2532529</xdr:colOff>
      <xdr:row>0</xdr:row>
      <xdr:rowOff>1366863</xdr:rowOff>
    </xdr:to>
    <xdr:pic>
      <xdr:nvPicPr>
        <xdr:cNvPr id="13" name="Picture 7">
          <a:extLst>
            <a:ext uri="{FF2B5EF4-FFF2-40B4-BE49-F238E27FC236}">
              <a16:creationId xmlns:a16="http://schemas.microsoft.com/office/drawing/2014/main" id="{00000000-0008-0000-0A00-00000D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709891" y="1"/>
          <a:ext cx="2427756" cy="1366862"/>
        </a:xfrm>
        <a:prstGeom prst="rect">
          <a:avLst/>
        </a:prstGeom>
        <a:noFill/>
        <a:ln w="1">
          <a:noFill/>
          <a:miter lim="800000"/>
          <a:headEnd/>
          <a:tailEnd type="none" w="med" len="med"/>
        </a:ln>
        <a:effec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131109</xdr:colOff>
      <xdr:row>0</xdr:row>
      <xdr:rowOff>86286</xdr:rowOff>
    </xdr:from>
    <xdr:to>
      <xdr:col>0</xdr:col>
      <xdr:colOff>537883</xdr:colOff>
      <xdr:row>0</xdr:row>
      <xdr:rowOff>636063</xdr:rowOff>
    </xdr:to>
    <xdr:pic>
      <xdr:nvPicPr>
        <xdr:cNvPr id="2" name="Picture 4" descr="C:\Users\customer\AppData\Local\Temp\SNAGHTML97fd83.PNG">
          <a:hlinkClick xmlns:r="http://schemas.openxmlformats.org/officeDocument/2006/relationships" r:id="rId1"/>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31109" y="86286"/>
          <a:ext cx="406774" cy="549777"/>
        </a:xfrm>
        <a:prstGeom prst="rect">
          <a:avLst/>
        </a:prstGeom>
        <a:noFill/>
      </xdr:spPr>
    </xdr:pic>
    <xdr:clientData/>
  </xdr:twoCellAnchor>
  <xdr:twoCellAnchor editAs="oneCell">
    <xdr:from>
      <xdr:col>1</xdr:col>
      <xdr:colOff>19048</xdr:colOff>
      <xdr:row>0</xdr:row>
      <xdr:rowOff>1</xdr:rowOff>
    </xdr:from>
    <xdr:to>
      <xdr:col>1</xdr:col>
      <xdr:colOff>2682979</xdr:colOff>
      <xdr:row>0</xdr:row>
      <xdr:rowOff>1467971</xdr:rowOff>
    </xdr:to>
    <xdr:pic>
      <xdr:nvPicPr>
        <xdr:cNvPr id="3" name="Picture 7">
          <a:extLst>
            <a:ext uri="{FF2B5EF4-FFF2-40B4-BE49-F238E27FC236}">
              <a16:creationId xmlns:a16="http://schemas.microsoft.com/office/drawing/2014/main" id="{00000000-0008-0000-0B00-000003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624166" y="1"/>
          <a:ext cx="2663931" cy="1467970"/>
        </a:xfrm>
        <a:prstGeom prst="rect">
          <a:avLst/>
        </a:prstGeom>
        <a:noFill/>
        <a:ln w="1">
          <a:noFill/>
          <a:miter lim="800000"/>
          <a:headEnd/>
          <a:tailEnd type="none" w="med" len="med"/>
        </a:ln>
        <a:effec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76200</xdr:colOff>
      <xdr:row>0</xdr:row>
      <xdr:rowOff>57150</xdr:rowOff>
    </xdr:from>
    <xdr:to>
      <xdr:col>0</xdr:col>
      <xdr:colOff>542924</xdr:colOff>
      <xdr:row>1</xdr:row>
      <xdr:rowOff>104774</xdr:rowOff>
    </xdr:to>
    <xdr:pic>
      <xdr:nvPicPr>
        <xdr:cNvPr id="3" name="Picture 4" descr="C:\Users\customer\AppData\Local\Temp\SNAGHTML97fd83.PNG">
          <a:hlinkClick xmlns:r="http://schemas.openxmlformats.org/officeDocument/2006/relationships" r:id="rId1"/>
          <a:extLst>
            <a:ext uri="{FF2B5EF4-FFF2-40B4-BE49-F238E27FC236}">
              <a16:creationId xmlns:a16="http://schemas.microsoft.com/office/drawing/2014/main" id="{00000000-0008-0000-0C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6200" y="57150"/>
          <a:ext cx="466724" cy="466724"/>
        </a:xfrm>
        <a:prstGeom prst="rect">
          <a:avLst/>
        </a:prstGeom>
        <a:noFill/>
      </xdr:spPr>
    </xdr:pic>
    <xdr:clientData/>
  </xdr:twoCellAnchor>
  <xdr:twoCellAnchor editAs="oneCell">
    <xdr:from>
      <xdr:col>5</xdr:col>
      <xdr:colOff>295275</xdr:colOff>
      <xdr:row>25</xdr:row>
      <xdr:rowOff>171450</xdr:rowOff>
    </xdr:from>
    <xdr:to>
      <xdr:col>5</xdr:col>
      <xdr:colOff>603972</xdr:colOff>
      <xdr:row>26</xdr:row>
      <xdr:rowOff>266700</xdr:rowOff>
    </xdr:to>
    <xdr:pic>
      <xdr:nvPicPr>
        <xdr:cNvPr id="7170" name="Picture 2" descr="C:\Users\customer\AppData\Local\Temp\SNAGHTML9fa5f2.PNG">
          <a:hlinkClick xmlns:r="http://schemas.openxmlformats.org/officeDocument/2006/relationships" r:id="rId3"/>
          <a:extLst>
            <a:ext uri="{FF2B5EF4-FFF2-40B4-BE49-F238E27FC236}">
              <a16:creationId xmlns:a16="http://schemas.microsoft.com/office/drawing/2014/main" id="{00000000-0008-0000-0C00-0000021C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3343275" y="8039100"/>
          <a:ext cx="308697" cy="295275"/>
        </a:xfrm>
        <a:prstGeom prst="rect">
          <a:avLst/>
        </a:prstGeom>
        <a:noFill/>
      </xdr:spPr>
    </xdr:pic>
    <xdr:clientData/>
  </xdr:twoCellAnchor>
  <xdr:twoCellAnchor editAs="oneCell">
    <xdr:from>
      <xdr:col>5</xdr:col>
      <xdr:colOff>295275</xdr:colOff>
      <xdr:row>29</xdr:row>
      <xdr:rowOff>171450</xdr:rowOff>
    </xdr:from>
    <xdr:to>
      <xdr:col>5</xdr:col>
      <xdr:colOff>603972</xdr:colOff>
      <xdr:row>30</xdr:row>
      <xdr:rowOff>266700</xdr:rowOff>
    </xdr:to>
    <xdr:pic>
      <xdr:nvPicPr>
        <xdr:cNvPr id="6" name="Picture 2" descr="C:\Users\customer\AppData\Local\Temp\SNAGHTML9fa5f2.PNG">
          <a:hlinkClick xmlns:r="http://schemas.openxmlformats.org/officeDocument/2006/relationships" r:id="rId3"/>
          <a:extLst>
            <a:ext uri="{FF2B5EF4-FFF2-40B4-BE49-F238E27FC236}">
              <a16:creationId xmlns:a16="http://schemas.microsoft.com/office/drawing/2014/main" id="{00000000-0008-0000-0C00-000006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3343275" y="9791700"/>
          <a:ext cx="308697" cy="295275"/>
        </a:xfrm>
        <a:prstGeom prst="rect">
          <a:avLst/>
        </a:prstGeom>
        <a:noFill/>
      </xdr:spPr>
    </xdr:pic>
    <xdr:clientData/>
  </xdr:twoCellAnchor>
  <xdr:twoCellAnchor editAs="oneCell">
    <xdr:from>
      <xdr:col>5</xdr:col>
      <xdr:colOff>295275</xdr:colOff>
      <xdr:row>33</xdr:row>
      <xdr:rowOff>180975</xdr:rowOff>
    </xdr:from>
    <xdr:to>
      <xdr:col>5</xdr:col>
      <xdr:colOff>603972</xdr:colOff>
      <xdr:row>34</xdr:row>
      <xdr:rowOff>276225</xdr:rowOff>
    </xdr:to>
    <xdr:pic>
      <xdr:nvPicPr>
        <xdr:cNvPr id="7" name="Picture 2" descr="C:\Users\customer\AppData\Local\Temp\SNAGHTML9fa5f2.PNG">
          <a:hlinkClick xmlns:r="http://schemas.openxmlformats.org/officeDocument/2006/relationships" r:id="rId3"/>
          <a:extLst>
            <a:ext uri="{FF2B5EF4-FFF2-40B4-BE49-F238E27FC236}">
              <a16:creationId xmlns:a16="http://schemas.microsoft.com/office/drawing/2014/main" id="{00000000-0008-0000-0C00-000007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3343275" y="11420475"/>
          <a:ext cx="308697" cy="295275"/>
        </a:xfrm>
        <a:prstGeom prst="rect">
          <a:avLst/>
        </a:prstGeom>
        <a:noFill/>
      </xdr:spPr>
    </xdr:pic>
    <xdr:clientData/>
  </xdr:twoCellAnchor>
  <xdr:twoCellAnchor editAs="oneCell">
    <xdr:from>
      <xdr:col>5</xdr:col>
      <xdr:colOff>295275</xdr:colOff>
      <xdr:row>41</xdr:row>
      <xdr:rowOff>180975</xdr:rowOff>
    </xdr:from>
    <xdr:to>
      <xdr:col>5</xdr:col>
      <xdr:colOff>603972</xdr:colOff>
      <xdr:row>42</xdr:row>
      <xdr:rowOff>276225</xdr:rowOff>
    </xdr:to>
    <xdr:pic>
      <xdr:nvPicPr>
        <xdr:cNvPr id="8" name="Picture 2" descr="C:\Users\customer\AppData\Local\Temp\SNAGHTML9fa5f2.PNG">
          <a:hlinkClick xmlns:r="http://schemas.openxmlformats.org/officeDocument/2006/relationships" r:id="rId3"/>
          <a:extLst>
            <a:ext uri="{FF2B5EF4-FFF2-40B4-BE49-F238E27FC236}">
              <a16:creationId xmlns:a16="http://schemas.microsoft.com/office/drawing/2014/main" id="{00000000-0008-0000-0C00-000008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3343275" y="14001750"/>
          <a:ext cx="308697" cy="295275"/>
        </a:xfrm>
        <a:prstGeom prst="rect">
          <a:avLst/>
        </a:prstGeom>
        <a:noFill/>
      </xdr:spPr>
    </xdr:pic>
    <xdr:clientData/>
  </xdr:twoCellAnchor>
  <xdr:twoCellAnchor editAs="oneCell">
    <xdr:from>
      <xdr:col>5</xdr:col>
      <xdr:colOff>285750</xdr:colOff>
      <xdr:row>50</xdr:row>
      <xdr:rowOff>190500</xdr:rowOff>
    </xdr:from>
    <xdr:to>
      <xdr:col>5</xdr:col>
      <xdr:colOff>594447</xdr:colOff>
      <xdr:row>51</xdr:row>
      <xdr:rowOff>285749</xdr:rowOff>
    </xdr:to>
    <xdr:pic>
      <xdr:nvPicPr>
        <xdr:cNvPr id="9" name="Picture 2" descr="C:\Users\customer\AppData\Local\Temp\SNAGHTML9fa5f2.PNG">
          <a:hlinkClick xmlns:r="http://schemas.openxmlformats.org/officeDocument/2006/relationships" r:id="rId3"/>
          <a:extLst>
            <a:ext uri="{FF2B5EF4-FFF2-40B4-BE49-F238E27FC236}">
              <a16:creationId xmlns:a16="http://schemas.microsoft.com/office/drawing/2014/main" id="{00000000-0008-0000-0C00-000009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3333750" y="18859500"/>
          <a:ext cx="308697" cy="295275"/>
        </a:xfrm>
        <a:prstGeom prst="rect">
          <a:avLst/>
        </a:prstGeom>
        <a:noFill/>
      </xdr:spPr>
    </xdr:pic>
    <xdr:clientData/>
  </xdr:twoCellAnchor>
  <xdr:twoCellAnchor editAs="oneCell">
    <xdr:from>
      <xdr:col>5</xdr:col>
      <xdr:colOff>295275</xdr:colOff>
      <xdr:row>56</xdr:row>
      <xdr:rowOff>171450</xdr:rowOff>
    </xdr:from>
    <xdr:to>
      <xdr:col>5</xdr:col>
      <xdr:colOff>603972</xdr:colOff>
      <xdr:row>57</xdr:row>
      <xdr:rowOff>266701</xdr:rowOff>
    </xdr:to>
    <xdr:pic>
      <xdr:nvPicPr>
        <xdr:cNvPr id="10" name="Picture 2" descr="C:\Users\customer\AppData\Local\Temp\SNAGHTML9fa5f2.PNG">
          <a:hlinkClick xmlns:r="http://schemas.openxmlformats.org/officeDocument/2006/relationships" r:id="rId3"/>
          <a:extLst>
            <a:ext uri="{FF2B5EF4-FFF2-40B4-BE49-F238E27FC236}">
              <a16:creationId xmlns:a16="http://schemas.microsoft.com/office/drawing/2014/main" id="{00000000-0008-0000-0C00-00000A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3343275" y="20802600"/>
          <a:ext cx="308697" cy="295275"/>
        </a:xfrm>
        <a:prstGeom prst="rect">
          <a:avLst/>
        </a:prstGeom>
        <a:noFill/>
      </xdr:spPr>
    </xdr:pic>
    <xdr:clientData/>
  </xdr:twoCellAnchor>
  <xdr:twoCellAnchor editAs="oneCell">
    <xdr:from>
      <xdr:col>5</xdr:col>
      <xdr:colOff>295275</xdr:colOff>
      <xdr:row>64</xdr:row>
      <xdr:rowOff>180975</xdr:rowOff>
    </xdr:from>
    <xdr:to>
      <xdr:col>5</xdr:col>
      <xdr:colOff>603972</xdr:colOff>
      <xdr:row>65</xdr:row>
      <xdr:rowOff>276224</xdr:rowOff>
    </xdr:to>
    <xdr:pic>
      <xdr:nvPicPr>
        <xdr:cNvPr id="11" name="Picture 2" descr="C:\Users\customer\AppData\Local\Temp\SNAGHTML9fa5f2.PNG">
          <a:hlinkClick xmlns:r="http://schemas.openxmlformats.org/officeDocument/2006/relationships" r:id="rId3"/>
          <a:extLst>
            <a:ext uri="{FF2B5EF4-FFF2-40B4-BE49-F238E27FC236}">
              <a16:creationId xmlns:a16="http://schemas.microsoft.com/office/drawing/2014/main" id="{00000000-0008-0000-0C00-00000B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3343275" y="24507825"/>
          <a:ext cx="308697" cy="295275"/>
        </a:xfrm>
        <a:prstGeom prst="rect">
          <a:avLst/>
        </a:prstGeom>
        <a:noFill/>
      </xdr:spPr>
    </xdr:pic>
    <xdr:clientData/>
  </xdr:twoCellAnchor>
  <xdr:twoCellAnchor editAs="oneCell">
    <xdr:from>
      <xdr:col>5</xdr:col>
      <xdr:colOff>295275</xdr:colOff>
      <xdr:row>71</xdr:row>
      <xdr:rowOff>142875</xdr:rowOff>
    </xdr:from>
    <xdr:to>
      <xdr:col>5</xdr:col>
      <xdr:colOff>603972</xdr:colOff>
      <xdr:row>71</xdr:row>
      <xdr:rowOff>438150</xdr:rowOff>
    </xdr:to>
    <xdr:pic>
      <xdr:nvPicPr>
        <xdr:cNvPr id="12" name="Picture 2" descr="C:\Users\customer\AppData\Local\Temp\SNAGHTML9fa5f2.PNG">
          <a:hlinkClick xmlns:r="http://schemas.openxmlformats.org/officeDocument/2006/relationships" r:id="rId3"/>
          <a:extLst>
            <a:ext uri="{FF2B5EF4-FFF2-40B4-BE49-F238E27FC236}">
              <a16:creationId xmlns:a16="http://schemas.microsoft.com/office/drawing/2014/main" id="{00000000-0008-0000-0C00-00000C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3343275" y="29298900"/>
          <a:ext cx="308697" cy="295275"/>
        </a:xfrm>
        <a:prstGeom prst="rect">
          <a:avLst/>
        </a:prstGeom>
        <a:noFill/>
      </xdr:spPr>
    </xdr:pic>
    <xdr:clientData/>
  </xdr:twoCellAnchor>
  <xdr:twoCellAnchor editAs="oneCell">
    <xdr:from>
      <xdr:col>5</xdr:col>
      <xdr:colOff>295275</xdr:colOff>
      <xdr:row>76</xdr:row>
      <xdr:rowOff>180975</xdr:rowOff>
    </xdr:from>
    <xdr:to>
      <xdr:col>5</xdr:col>
      <xdr:colOff>603972</xdr:colOff>
      <xdr:row>77</xdr:row>
      <xdr:rowOff>276224</xdr:rowOff>
    </xdr:to>
    <xdr:pic>
      <xdr:nvPicPr>
        <xdr:cNvPr id="13" name="Picture 2" descr="C:\Users\customer\AppData\Local\Temp\SNAGHTML9fa5f2.PNG">
          <a:hlinkClick xmlns:r="http://schemas.openxmlformats.org/officeDocument/2006/relationships" r:id="rId3"/>
          <a:extLst>
            <a:ext uri="{FF2B5EF4-FFF2-40B4-BE49-F238E27FC236}">
              <a16:creationId xmlns:a16="http://schemas.microsoft.com/office/drawing/2014/main" id="{00000000-0008-0000-0C00-00000D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3343275" y="33194625"/>
          <a:ext cx="308697" cy="295275"/>
        </a:xfrm>
        <a:prstGeom prst="rect">
          <a:avLst/>
        </a:prstGeom>
        <a:noFill/>
      </xdr:spPr>
    </xdr:pic>
    <xdr:clientData/>
  </xdr:twoCellAnchor>
  <xdr:twoCellAnchor editAs="oneCell">
    <xdr:from>
      <xdr:col>5</xdr:col>
      <xdr:colOff>295275</xdr:colOff>
      <xdr:row>78</xdr:row>
      <xdr:rowOff>171450</xdr:rowOff>
    </xdr:from>
    <xdr:to>
      <xdr:col>5</xdr:col>
      <xdr:colOff>603972</xdr:colOff>
      <xdr:row>79</xdr:row>
      <xdr:rowOff>266701</xdr:rowOff>
    </xdr:to>
    <xdr:pic>
      <xdr:nvPicPr>
        <xdr:cNvPr id="14" name="Picture 2" descr="C:\Users\customer\AppData\Local\Temp\SNAGHTML9fa5f2.PNG">
          <a:hlinkClick xmlns:r="http://schemas.openxmlformats.org/officeDocument/2006/relationships" r:id="rId3"/>
          <a:extLst>
            <a:ext uri="{FF2B5EF4-FFF2-40B4-BE49-F238E27FC236}">
              <a16:creationId xmlns:a16="http://schemas.microsoft.com/office/drawing/2014/main" id="{00000000-0008-0000-0C00-00000E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3343275" y="33775650"/>
          <a:ext cx="308697" cy="295275"/>
        </a:xfrm>
        <a:prstGeom prst="rect">
          <a:avLst/>
        </a:prstGeom>
        <a:noFill/>
      </xdr:spPr>
    </xdr:pic>
    <xdr:clientData/>
  </xdr:twoCellAnchor>
  <xdr:twoCellAnchor editAs="oneCell">
    <xdr:from>
      <xdr:col>3</xdr:col>
      <xdr:colOff>19050</xdr:colOff>
      <xdr:row>0</xdr:row>
      <xdr:rowOff>0</xdr:rowOff>
    </xdr:from>
    <xdr:to>
      <xdr:col>6</xdr:col>
      <xdr:colOff>9525</xdr:colOff>
      <xdr:row>2</xdr:row>
      <xdr:rowOff>133350</xdr:rowOff>
    </xdr:to>
    <xdr:pic>
      <xdr:nvPicPr>
        <xdr:cNvPr id="16" name="Picture 7" descr="C:\Users\customer\AppData\Local\Temp\SNAGHTMLe9a354.PNG">
          <a:extLst>
            <a:ext uri="{FF2B5EF4-FFF2-40B4-BE49-F238E27FC236}">
              <a16:creationId xmlns:a16="http://schemas.microsoft.com/office/drawing/2014/main" id="{00000000-0008-0000-0C00-000010000000}"/>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1847850" y="0"/>
          <a:ext cx="1819275" cy="971550"/>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6</xdr:col>
      <xdr:colOff>2343150</xdr:colOff>
      <xdr:row>134</xdr:row>
      <xdr:rowOff>114300</xdr:rowOff>
    </xdr:from>
    <xdr:to>
      <xdr:col>6</xdr:col>
      <xdr:colOff>2790825</xdr:colOff>
      <xdr:row>136</xdr:row>
      <xdr:rowOff>95250</xdr:rowOff>
    </xdr:to>
    <xdr:pic>
      <xdr:nvPicPr>
        <xdr:cNvPr id="3" name="Picture 2">
          <a:extLst>
            <a:ext uri="{FF2B5EF4-FFF2-40B4-BE49-F238E27FC236}">
              <a16:creationId xmlns:a16="http://schemas.microsoft.com/office/drawing/2014/main" id="{00000000-0008-0000-0D00-000003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6000750" y="85372575"/>
          <a:ext cx="447675" cy="371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2295525</xdr:colOff>
      <xdr:row>139</xdr:row>
      <xdr:rowOff>0</xdr:rowOff>
    </xdr:from>
    <xdr:to>
      <xdr:col>6</xdr:col>
      <xdr:colOff>2895600</xdr:colOff>
      <xdr:row>140</xdr:row>
      <xdr:rowOff>180975</xdr:rowOff>
    </xdr:to>
    <xdr:pic>
      <xdr:nvPicPr>
        <xdr:cNvPr id="4" name="Picture 3">
          <a:extLst>
            <a:ext uri="{FF2B5EF4-FFF2-40B4-BE49-F238E27FC236}">
              <a16:creationId xmlns:a16="http://schemas.microsoft.com/office/drawing/2014/main" id="{00000000-0008-0000-0D00-000004000000}"/>
            </a:ext>
          </a:extLst>
        </xdr:cNvPr>
        <xdr:cNvPicPr>
          <a:picLocks noChangeAspect="1" noChangeArrowheads="1"/>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953125" y="86229825"/>
          <a:ext cx="600075" cy="371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2200275</xdr:colOff>
      <xdr:row>145</xdr:row>
      <xdr:rowOff>180975</xdr:rowOff>
    </xdr:from>
    <xdr:to>
      <xdr:col>6</xdr:col>
      <xdr:colOff>2743200</xdr:colOff>
      <xdr:row>147</xdr:row>
      <xdr:rowOff>161925</xdr:rowOff>
    </xdr:to>
    <xdr:pic>
      <xdr:nvPicPr>
        <xdr:cNvPr id="5" name="Picture 4">
          <a:extLst>
            <a:ext uri="{FF2B5EF4-FFF2-40B4-BE49-F238E27FC236}">
              <a16:creationId xmlns:a16="http://schemas.microsoft.com/office/drawing/2014/main" id="{00000000-0008-0000-0D00-000005000000}"/>
            </a:ext>
          </a:extLst>
        </xdr:cNvPr>
        <xdr:cNvPicPr>
          <a:picLocks noChangeAspect="1" noChangeArrowheads="1"/>
        </xdr:cNvPicPr>
      </xdr:nvPicPr>
      <xdr:blipFill>
        <a:blip xmlns:r="http://schemas.openxmlformats.org/officeDocument/2006/relationships" r:embed="rId3"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857875" y="88315800"/>
          <a:ext cx="542925" cy="371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2105025</xdr:colOff>
      <xdr:row>149</xdr:row>
      <xdr:rowOff>142875</xdr:rowOff>
    </xdr:from>
    <xdr:to>
      <xdr:col>6</xdr:col>
      <xdr:colOff>2914650</xdr:colOff>
      <xdr:row>151</xdr:row>
      <xdr:rowOff>123825</xdr:rowOff>
    </xdr:to>
    <xdr:pic>
      <xdr:nvPicPr>
        <xdr:cNvPr id="6" name="Picture 5">
          <a:extLst>
            <a:ext uri="{FF2B5EF4-FFF2-40B4-BE49-F238E27FC236}">
              <a16:creationId xmlns:a16="http://schemas.microsoft.com/office/drawing/2014/main" id="{00000000-0008-0000-0D00-000006000000}"/>
            </a:ext>
          </a:extLst>
        </xdr:cNvPr>
        <xdr:cNvPicPr>
          <a:picLocks noChangeAspect="1" noChangeArrowheads="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762625" y="89049225"/>
          <a:ext cx="809625" cy="371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9525</xdr:colOff>
      <xdr:row>200</xdr:row>
      <xdr:rowOff>76200</xdr:rowOff>
    </xdr:from>
    <xdr:to>
      <xdr:col>6</xdr:col>
      <xdr:colOff>5267325</xdr:colOff>
      <xdr:row>216</xdr:row>
      <xdr:rowOff>78398</xdr:rowOff>
    </xdr:to>
    <xdr:pic>
      <xdr:nvPicPr>
        <xdr:cNvPr id="1025" name="Picture 1">
          <a:extLst>
            <a:ext uri="{FF2B5EF4-FFF2-40B4-BE49-F238E27FC236}">
              <a16:creationId xmlns:a16="http://schemas.microsoft.com/office/drawing/2014/main" id="{00000000-0008-0000-0D00-000001040000}"/>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3667125" y="119481600"/>
          <a:ext cx="5257800" cy="3050198"/>
        </a:xfrm>
        <a:prstGeom prst="rect">
          <a:avLst/>
        </a:prstGeom>
        <a:noFill/>
        <a:ln w="1">
          <a:noFill/>
          <a:miter lim="800000"/>
          <a:headEnd/>
          <a:tailEnd type="none" w="med" len="med"/>
        </a:ln>
        <a:effectLst/>
      </xdr:spPr>
    </xdr:pic>
    <xdr:clientData/>
  </xdr:twoCellAnchor>
  <xdr:twoCellAnchor editAs="oneCell">
    <xdr:from>
      <xdr:col>0</xdr:col>
      <xdr:colOff>38100</xdr:colOff>
      <xdr:row>0</xdr:row>
      <xdr:rowOff>47625</xdr:rowOff>
    </xdr:from>
    <xdr:to>
      <xdr:col>0</xdr:col>
      <xdr:colOff>504824</xdr:colOff>
      <xdr:row>1</xdr:row>
      <xdr:rowOff>95249</xdr:rowOff>
    </xdr:to>
    <xdr:pic>
      <xdr:nvPicPr>
        <xdr:cNvPr id="8" name="Picture 4" descr="C:\Users\customer\AppData\Local\Temp\SNAGHTML97fd83.PNG">
          <a:hlinkClick xmlns:r="http://schemas.openxmlformats.org/officeDocument/2006/relationships" r:id="rId6"/>
          <a:extLst>
            <a:ext uri="{FF2B5EF4-FFF2-40B4-BE49-F238E27FC236}">
              <a16:creationId xmlns:a16="http://schemas.microsoft.com/office/drawing/2014/main" id="{00000000-0008-0000-0D00-000008000000}"/>
            </a:ext>
          </a:extLst>
        </xdr:cNvPr>
        <xdr:cNvPicPr>
          <a:picLocks noChangeAspect="1" noChangeArrowheads="1"/>
        </xdr:cNvPicPr>
      </xdr:nvPicPr>
      <xdr:blipFill>
        <a:blip xmlns:r="http://schemas.openxmlformats.org/officeDocument/2006/relationships" r:embed="rId7" cstate="print"/>
        <a:srcRect/>
        <a:stretch>
          <a:fillRect/>
        </a:stretch>
      </xdr:blipFill>
      <xdr:spPr bwMode="auto">
        <a:xfrm>
          <a:off x="38100" y="47625"/>
          <a:ext cx="466724" cy="466724"/>
        </a:xfrm>
        <a:prstGeom prst="rect">
          <a:avLst/>
        </a:prstGeom>
        <a:noFill/>
      </xdr:spPr>
    </xdr:pic>
    <xdr:clientData/>
  </xdr:twoCellAnchor>
  <xdr:twoCellAnchor editAs="oneCell">
    <xdr:from>
      <xdr:col>5</xdr:col>
      <xdr:colOff>285750</xdr:colOff>
      <xdr:row>23</xdr:row>
      <xdr:rowOff>152400</xdr:rowOff>
    </xdr:from>
    <xdr:to>
      <xdr:col>5</xdr:col>
      <xdr:colOff>594447</xdr:colOff>
      <xdr:row>24</xdr:row>
      <xdr:rowOff>257175</xdr:rowOff>
    </xdr:to>
    <xdr:pic>
      <xdr:nvPicPr>
        <xdr:cNvPr id="9" name="Picture 2" descr="C:\Users\customer\AppData\Local\Temp\SNAGHTML9fa5f2.PNG">
          <a:hlinkClick xmlns:r="http://schemas.openxmlformats.org/officeDocument/2006/relationships" r:id="rId8"/>
          <a:extLst>
            <a:ext uri="{FF2B5EF4-FFF2-40B4-BE49-F238E27FC236}">
              <a16:creationId xmlns:a16="http://schemas.microsoft.com/office/drawing/2014/main" id="{00000000-0008-0000-0D00-000009000000}"/>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3333750" y="6238875"/>
          <a:ext cx="308697" cy="295275"/>
        </a:xfrm>
        <a:prstGeom prst="rect">
          <a:avLst/>
        </a:prstGeom>
        <a:noFill/>
      </xdr:spPr>
    </xdr:pic>
    <xdr:clientData/>
  </xdr:twoCellAnchor>
  <xdr:twoCellAnchor editAs="oneCell">
    <xdr:from>
      <xdr:col>5</xdr:col>
      <xdr:colOff>295275</xdr:colOff>
      <xdr:row>36</xdr:row>
      <xdr:rowOff>142875</xdr:rowOff>
    </xdr:from>
    <xdr:to>
      <xdr:col>5</xdr:col>
      <xdr:colOff>603972</xdr:colOff>
      <xdr:row>36</xdr:row>
      <xdr:rowOff>438150</xdr:rowOff>
    </xdr:to>
    <xdr:pic>
      <xdr:nvPicPr>
        <xdr:cNvPr id="10" name="Picture 2" descr="C:\Users\customer\AppData\Local\Temp\SNAGHTML9fa5f2.PNG">
          <a:hlinkClick xmlns:r="http://schemas.openxmlformats.org/officeDocument/2006/relationships" r:id="rId8"/>
          <a:extLst>
            <a:ext uri="{FF2B5EF4-FFF2-40B4-BE49-F238E27FC236}">
              <a16:creationId xmlns:a16="http://schemas.microsoft.com/office/drawing/2014/main" id="{00000000-0008-0000-0D00-00000A000000}"/>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3343275" y="14268450"/>
          <a:ext cx="308697" cy="295275"/>
        </a:xfrm>
        <a:prstGeom prst="rect">
          <a:avLst/>
        </a:prstGeom>
        <a:noFill/>
      </xdr:spPr>
    </xdr:pic>
    <xdr:clientData/>
  </xdr:twoCellAnchor>
  <xdr:twoCellAnchor editAs="oneCell">
    <xdr:from>
      <xdr:col>5</xdr:col>
      <xdr:colOff>295275</xdr:colOff>
      <xdr:row>46</xdr:row>
      <xdr:rowOff>161925</xdr:rowOff>
    </xdr:from>
    <xdr:to>
      <xdr:col>5</xdr:col>
      <xdr:colOff>603972</xdr:colOff>
      <xdr:row>47</xdr:row>
      <xdr:rowOff>266700</xdr:rowOff>
    </xdr:to>
    <xdr:pic>
      <xdr:nvPicPr>
        <xdr:cNvPr id="11" name="Picture 2" descr="C:\Users\customer\AppData\Local\Temp\SNAGHTML9fa5f2.PNG">
          <a:hlinkClick xmlns:r="http://schemas.openxmlformats.org/officeDocument/2006/relationships" r:id="rId8"/>
          <a:extLst>
            <a:ext uri="{FF2B5EF4-FFF2-40B4-BE49-F238E27FC236}">
              <a16:creationId xmlns:a16="http://schemas.microsoft.com/office/drawing/2014/main" id="{00000000-0008-0000-0D00-00000B000000}"/>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3343275" y="21555075"/>
          <a:ext cx="308697" cy="295275"/>
        </a:xfrm>
        <a:prstGeom prst="rect">
          <a:avLst/>
        </a:prstGeom>
        <a:noFill/>
      </xdr:spPr>
    </xdr:pic>
    <xdr:clientData/>
  </xdr:twoCellAnchor>
  <xdr:twoCellAnchor editAs="oneCell">
    <xdr:from>
      <xdr:col>5</xdr:col>
      <xdr:colOff>295275</xdr:colOff>
      <xdr:row>59</xdr:row>
      <xdr:rowOff>152400</xdr:rowOff>
    </xdr:from>
    <xdr:to>
      <xdr:col>5</xdr:col>
      <xdr:colOff>603972</xdr:colOff>
      <xdr:row>60</xdr:row>
      <xdr:rowOff>257175</xdr:rowOff>
    </xdr:to>
    <xdr:pic>
      <xdr:nvPicPr>
        <xdr:cNvPr id="12" name="Picture 2" descr="C:\Users\customer\AppData\Local\Temp\SNAGHTML9fa5f2.PNG">
          <a:hlinkClick xmlns:r="http://schemas.openxmlformats.org/officeDocument/2006/relationships" r:id="rId8"/>
          <a:extLst>
            <a:ext uri="{FF2B5EF4-FFF2-40B4-BE49-F238E27FC236}">
              <a16:creationId xmlns:a16="http://schemas.microsoft.com/office/drawing/2014/main" id="{00000000-0008-0000-0D00-00000C000000}"/>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3343275" y="29584650"/>
          <a:ext cx="308697" cy="295275"/>
        </a:xfrm>
        <a:prstGeom prst="rect">
          <a:avLst/>
        </a:prstGeom>
        <a:noFill/>
      </xdr:spPr>
    </xdr:pic>
    <xdr:clientData/>
  </xdr:twoCellAnchor>
  <xdr:twoCellAnchor editAs="oneCell">
    <xdr:from>
      <xdr:col>5</xdr:col>
      <xdr:colOff>295275</xdr:colOff>
      <xdr:row>70</xdr:row>
      <xdr:rowOff>142875</xdr:rowOff>
    </xdr:from>
    <xdr:to>
      <xdr:col>5</xdr:col>
      <xdr:colOff>603972</xdr:colOff>
      <xdr:row>70</xdr:row>
      <xdr:rowOff>438150</xdr:rowOff>
    </xdr:to>
    <xdr:pic>
      <xdr:nvPicPr>
        <xdr:cNvPr id="13" name="Picture 2" descr="C:\Users\customer\AppData\Local\Temp\SNAGHTML9fa5f2.PNG">
          <a:hlinkClick xmlns:r="http://schemas.openxmlformats.org/officeDocument/2006/relationships" r:id="rId8"/>
          <a:extLst>
            <a:ext uri="{FF2B5EF4-FFF2-40B4-BE49-F238E27FC236}">
              <a16:creationId xmlns:a16="http://schemas.microsoft.com/office/drawing/2014/main" id="{00000000-0008-0000-0D00-00000D000000}"/>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3343275" y="37423725"/>
          <a:ext cx="308697" cy="295275"/>
        </a:xfrm>
        <a:prstGeom prst="rect">
          <a:avLst/>
        </a:prstGeom>
        <a:noFill/>
      </xdr:spPr>
    </xdr:pic>
    <xdr:clientData/>
  </xdr:twoCellAnchor>
  <xdr:twoCellAnchor editAs="oneCell">
    <xdr:from>
      <xdr:col>5</xdr:col>
      <xdr:colOff>295275</xdr:colOff>
      <xdr:row>85</xdr:row>
      <xdr:rowOff>142875</xdr:rowOff>
    </xdr:from>
    <xdr:to>
      <xdr:col>5</xdr:col>
      <xdr:colOff>603972</xdr:colOff>
      <xdr:row>86</xdr:row>
      <xdr:rowOff>247650</xdr:rowOff>
    </xdr:to>
    <xdr:pic>
      <xdr:nvPicPr>
        <xdr:cNvPr id="14" name="Picture 2" descr="C:\Users\customer\AppData\Local\Temp\SNAGHTML9fa5f2.PNG">
          <a:hlinkClick xmlns:r="http://schemas.openxmlformats.org/officeDocument/2006/relationships" r:id="rId8"/>
          <a:extLst>
            <a:ext uri="{FF2B5EF4-FFF2-40B4-BE49-F238E27FC236}">
              <a16:creationId xmlns:a16="http://schemas.microsoft.com/office/drawing/2014/main" id="{00000000-0008-0000-0D00-00000E000000}"/>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3343275" y="47548800"/>
          <a:ext cx="308697" cy="295275"/>
        </a:xfrm>
        <a:prstGeom prst="rect">
          <a:avLst/>
        </a:prstGeom>
        <a:noFill/>
      </xdr:spPr>
    </xdr:pic>
    <xdr:clientData/>
  </xdr:twoCellAnchor>
  <xdr:twoCellAnchor editAs="oneCell">
    <xdr:from>
      <xdr:col>5</xdr:col>
      <xdr:colOff>295275</xdr:colOff>
      <xdr:row>93</xdr:row>
      <xdr:rowOff>142875</xdr:rowOff>
    </xdr:from>
    <xdr:to>
      <xdr:col>5</xdr:col>
      <xdr:colOff>603972</xdr:colOff>
      <xdr:row>94</xdr:row>
      <xdr:rowOff>247650</xdr:rowOff>
    </xdr:to>
    <xdr:pic>
      <xdr:nvPicPr>
        <xdr:cNvPr id="15" name="Picture 2" descr="C:\Users\customer\AppData\Local\Temp\SNAGHTML9fa5f2.PNG">
          <a:hlinkClick xmlns:r="http://schemas.openxmlformats.org/officeDocument/2006/relationships" r:id="rId8"/>
          <a:extLst>
            <a:ext uri="{FF2B5EF4-FFF2-40B4-BE49-F238E27FC236}">
              <a16:creationId xmlns:a16="http://schemas.microsoft.com/office/drawing/2014/main" id="{00000000-0008-0000-0D00-00000F000000}"/>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3343275" y="54625875"/>
          <a:ext cx="308697" cy="295275"/>
        </a:xfrm>
        <a:prstGeom prst="rect">
          <a:avLst/>
        </a:prstGeom>
        <a:noFill/>
      </xdr:spPr>
    </xdr:pic>
    <xdr:clientData/>
  </xdr:twoCellAnchor>
  <xdr:twoCellAnchor editAs="oneCell">
    <xdr:from>
      <xdr:col>5</xdr:col>
      <xdr:colOff>295275</xdr:colOff>
      <xdr:row>103</xdr:row>
      <xdr:rowOff>142875</xdr:rowOff>
    </xdr:from>
    <xdr:to>
      <xdr:col>5</xdr:col>
      <xdr:colOff>603972</xdr:colOff>
      <xdr:row>104</xdr:row>
      <xdr:rowOff>247650</xdr:rowOff>
    </xdr:to>
    <xdr:pic>
      <xdr:nvPicPr>
        <xdr:cNvPr id="16" name="Picture 2" descr="C:\Users\customer\AppData\Local\Temp\SNAGHTML9fa5f2.PNG">
          <a:hlinkClick xmlns:r="http://schemas.openxmlformats.org/officeDocument/2006/relationships" r:id="rId8"/>
          <a:extLst>
            <a:ext uri="{FF2B5EF4-FFF2-40B4-BE49-F238E27FC236}">
              <a16:creationId xmlns:a16="http://schemas.microsoft.com/office/drawing/2014/main" id="{00000000-0008-0000-0D00-000010000000}"/>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3343275" y="63912750"/>
          <a:ext cx="308697" cy="295275"/>
        </a:xfrm>
        <a:prstGeom prst="rect">
          <a:avLst/>
        </a:prstGeom>
        <a:noFill/>
      </xdr:spPr>
    </xdr:pic>
    <xdr:clientData/>
  </xdr:twoCellAnchor>
  <xdr:twoCellAnchor editAs="oneCell">
    <xdr:from>
      <xdr:col>5</xdr:col>
      <xdr:colOff>295275</xdr:colOff>
      <xdr:row>112</xdr:row>
      <xdr:rowOff>152400</xdr:rowOff>
    </xdr:from>
    <xdr:to>
      <xdr:col>5</xdr:col>
      <xdr:colOff>603972</xdr:colOff>
      <xdr:row>113</xdr:row>
      <xdr:rowOff>257175</xdr:rowOff>
    </xdr:to>
    <xdr:pic>
      <xdr:nvPicPr>
        <xdr:cNvPr id="17" name="Picture 2" descr="C:\Users\customer\AppData\Local\Temp\SNAGHTML9fa5f2.PNG">
          <a:hlinkClick xmlns:r="http://schemas.openxmlformats.org/officeDocument/2006/relationships" r:id="rId8"/>
          <a:extLst>
            <a:ext uri="{FF2B5EF4-FFF2-40B4-BE49-F238E27FC236}">
              <a16:creationId xmlns:a16="http://schemas.microsoft.com/office/drawing/2014/main" id="{00000000-0008-0000-0D00-000011000000}"/>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3343275" y="71580375"/>
          <a:ext cx="308697" cy="295275"/>
        </a:xfrm>
        <a:prstGeom prst="rect">
          <a:avLst/>
        </a:prstGeom>
        <a:noFill/>
      </xdr:spPr>
    </xdr:pic>
    <xdr:clientData/>
  </xdr:twoCellAnchor>
  <xdr:twoCellAnchor editAs="oneCell">
    <xdr:from>
      <xdr:col>5</xdr:col>
      <xdr:colOff>295275</xdr:colOff>
      <xdr:row>132</xdr:row>
      <xdr:rowOff>57150</xdr:rowOff>
    </xdr:from>
    <xdr:to>
      <xdr:col>5</xdr:col>
      <xdr:colOff>603972</xdr:colOff>
      <xdr:row>132</xdr:row>
      <xdr:rowOff>352425</xdr:rowOff>
    </xdr:to>
    <xdr:pic>
      <xdr:nvPicPr>
        <xdr:cNvPr id="18" name="Picture 2" descr="C:\Users\customer\AppData\Local\Temp\SNAGHTML9fa5f2.PNG">
          <a:hlinkClick xmlns:r="http://schemas.openxmlformats.org/officeDocument/2006/relationships" r:id="rId8"/>
          <a:extLst>
            <a:ext uri="{FF2B5EF4-FFF2-40B4-BE49-F238E27FC236}">
              <a16:creationId xmlns:a16="http://schemas.microsoft.com/office/drawing/2014/main" id="{00000000-0008-0000-0D00-000012000000}"/>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3343275" y="82076925"/>
          <a:ext cx="308697" cy="295275"/>
        </a:xfrm>
        <a:prstGeom prst="rect">
          <a:avLst/>
        </a:prstGeom>
        <a:noFill/>
      </xdr:spPr>
    </xdr:pic>
    <xdr:clientData/>
  </xdr:twoCellAnchor>
  <xdr:twoCellAnchor editAs="oneCell">
    <xdr:from>
      <xdr:col>5</xdr:col>
      <xdr:colOff>295275</xdr:colOff>
      <xdr:row>161</xdr:row>
      <xdr:rowOff>142875</xdr:rowOff>
    </xdr:from>
    <xdr:to>
      <xdr:col>5</xdr:col>
      <xdr:colOff>603972</xdr:colOff>
      <xdr:row>162</xdr:row>
      <xdr:rowOff>247650</xdr:rowOff>
    </xdr:to>
    <xdr:pic>
      <xdr:nvPicPr>
        <xdr:cNvPr id="19" name="Picture 2" descr="C:\Users\customer\AppData\Local\Temp\SNAGHTML9fa5f2.PNG">
          <a:hlinkClick xmlns:r="http://schemas.openxmlformats.org/officeDocument/2006/relationships" r:id="rId8"/>
          <a:extLst>
            <a:ext uri="{FF2B5EF4-FFF2-40B4-BE49-F238E27FC236}">
              <a16:creationId xmlns:a16="http://schemas.microsoft.com/office/drawing/2014/main" id="{00000000-0008-0000-0D00-000013000000}"/>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3343275" y="95783400"/>
          <a:ext cx="308697" cy="295275"/>
        </a:xfrm>
        <a:prstGeom prst="rect">
          <a:avLst/>
        </a:prstGeom>
        <a:noFill/>
      </xdr:spPr>
    </xdr:pic>
    <xdr:clientData/>
  </xdr:twoCellAnchor>
  <xdr:twoCellAnchor editAs="oneCell">
    <xdr:from>
      <xdr:col>5</xdr:col>
      <xdr:colOff>285750</xdr:colOff>
      <xdr:row>176</xdr:row>
      <xdr:rowOff>152400</xdr:rowOff>
    </xdr:from>
    <xdr:to>
      <xdr:col>5</xdr:col>
      <xdr:colOff>594447</xdr:colOff>
      <xdr:row>177</xdr:row>
      <xdr:rowOff>257175</xdr:rowOff>
    </xdr:to>
    <xdr:pic>
      <xdr:nvPicPr>
        <xdr:cNvPr id="20" name="Picture 2" descr="C:\Users\customer\AppData\Local\Temp\SNAGHTML9fa5f2.PNG">
          <a:hlinkClick xmlns:r="http://schemas.openxmlformats.org/officeDocument/2006/relationships" r:id="rId8"/>
          <a:extLst>
            <a:ext uri="{FF2B5EF4-FFF2-40B4-BE49-F238E27FC236}">
              <a16:creationId xmlns:a16="http://schemas.microsoft.com/office/drawing/2014/main" id="{00000000-0008-0000-0D00-000014000000}"/>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3333750" y="106937175"/>
          <a:ext cx="308697" cy="295275"/>
        </a:xfrm>
        <a:prstGeom prst="rect">
          <a:avLst/>
        </a:prstGeom>
        <a:noFill/>
      </xdr:spPr>
    </xdr:pic>
    <xdr:clientData/>
  </xdr:twoCellAnchor>
  <xdr:twoCellAnchor editAs="oneCell">
    <xdr:from>
      <xdr:col>5</xdr:col>
      <xdr:colOff>295275</xdr:colOff>
      <xdr:row>191</xdr:row>
      <xdr:rowOff>171450</xdr:rowOff>
    </xdr:from>
    <xdr:to>
      <xdr:col>5</xdr:col>
      <xdr:colOff>603972</xdr:colOff>
      <xdr:row>193</xdr:row>
      <xdr:rowOff>66675</xdr:rowOff>
    </xdr:to>
    <xdr:pic>
      <xdr:nvPicPr>
        <xdr:cNvPr id="21" name="Picture 2" descr="C:\Users\customer\AppData\Local\Temp\SNAGHTML9fa5f2.PNG">
          <a:hlinkClick xmlns:r="http://schemas.openxmlformats.org/officeDocument/2006/relationships" r:id="rId8"/>
          <a:extLst>
            <a:ext uri="{FF2B5EF4-FFF2-40B4-BE49-F238E27FC236}">
              <a16:creationId xmlns:a16="http://schemas.microsoft.com/office/drawing/2014/main" id="{00000000-0008-0000-0D00-000015000000}"/>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3343275" y="117462300"/>
          <a:ext cx="308697" cy="295275"/>
        </a:xfrm>
        <a:prstGeom prst="rect">
          <a:avLst/>
        </a:prstGeom>
        <a:noFill/>
      </xdr:spPr>
    </xdr:pic>
    <xdr:clientData/>
  </xdr:twoCellAnchor>
  <xdr:twoCellAnchor editAs="oneCell">
    <xdr:from>
      <xdr:col>3</xdr:col>
      <xdr:colOff>0</xdr:colOff>
      <xdr:row>0</xdr:row>
      <xdr:rowOff>0</xdr:rowOff>
    </xdr:from>
    <xdr:to>
      <xdr:col>5</xdr:col>
      <xdr:colOff>600075</xdr:colOff>
      <xdr:row>2</xdr:row>
      <xdr:rowOff>133350</xdr:rowOff>
    </xdr:to>
    <xdr:pic>
      <xdr:nvPicPr>
        <xdr:cNvPr id="22" name="Picture 7" descr="C:\Users\customer\AppData\Local\Temp\SNAGHTMLe9a354.PNG">
          <a:extLst>
            <a:ext uri="{FF2B5EF4-FFF2-40B4-BE49-F238E27FC236}">
              <a16:creationId xmlns:a16="http://schemas.microsoft.com/office/drawing/2014/main" id="{00000000-0008-0000-0D00-000016000000}"/>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1828800" y="0"/>
          <a:ext cx="1819275" cy="971550"/>
        </a:xfrm>
        <a:prstGeom prst="rect">
          <a:avLst/>
        </a:prstGeom>
        <a:noFill/>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66675</xdr:colOff>
      <xdr:row>0</xdr:row>
      <xdr:rowOff>47625</xdr:rowOff>
    </xdr:from>
    <xdr:to>
      <xdr:col>0</xdr:col>
      <xdr:colOff>533399</xdr:colOff>
      <xdr:row>1</xdr:row>
      <xdr:rowOff>95249</xdr:rowOff>
    </xdr:to>
    <xdr:pic>
      <xdr:nvPicPr>
        <xdr:cNvPr id="3" name="Picture 4" descr="C:\Users\customer\AppData\Local\Temp\SNAGHTML97fd83.PNG">
          <a:hlinkClick xmlns:r="http://schemas.openxmlformats.org/officeDocument/2006/relationships" r:id="rId1"/>
          <a:extLst>
            <a:ext uri="{FF2B5EF4-FFF2-40B4-BE49-F238E27FC236}">
              <a16:creationId xmlns:a16="http://schemas.microsoft.com/office/drawing/2014/main" id="{00000000-0008-0000-0E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66675" y="47625"/>
          <a:ext cx="466724" cy="466724"/>
        </a:xfrm>
        <a:prstGeom prst="rect">
          <a:avLst/>
        </a:prstGeom>
        <a:noFill/>
      </xdr:spPr>
    </xdr:pic>
    <xdr:clientData/>
  </xdr:twoCellAnchor>
  <xdr:twoCellAnchor editAs="oneCell">
    <xdr:from>
      <xdr:col>3</xdr:col>
      <xdr:colOff>19050</xdr:colOff>
      <xdr:row>0</xdr:row>
      <xdr:rowOff>0</xdr:rowOff>
    </xdr:from>
    <xdr:to>
      <xdr:col>6</xdr:col>
      <xdr:colOff>9525</xdr:colOff>
      <xdr:row>1</xdr:row>
      <xdr:rowOff>552450</xdr:rowOff>
    </xdr:to>
    <xdr:pic>
      <xdr:nvPicPr>
        <xdr:cNvPr id="4" name="Picture 7" descr="C:\Users\customer\AppData\Local\Temp\SNAGHTMLe9a354.PNG">
          <a:extLst>
            <a:ext uri="{FF2B5EF4-FFF2-40B4-BE49-F238E27FC236}">
              <a16:creationId xmlns:a16="http://schemas.microsoft.com/office/drawing/2014/main" id="{00000000-0008-0000-0E00-000004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847850" y="0"/>
          <a:ext cx="1819275" cy="971550"/>
        </a:xfrm>
        <a:prstGeom prst="rect">
          <a:avLst/>
        </a:prstGeom>
        <a:noFill/>
      </xdr:spPr>
    </xdr:pic>
    <xdr:clientData/>
  </xdr:twoCellAnchor>
  <xdr:twoCellAnchor editAs="oneCell">
    <xdr:from>
      <xdr:col>5</xdr:col>
      <xdr:colOff>238125</xdr:colOff>
      <xdr:row>3</xdr:row>
      <xdr:rowOff>38100</xdr:rowOff>
    </xdr:from>
    <xdr:to>
      <xdr:col>5</xdr:col>
      <xdr:colOff>546822</xdr:colOff>
      <xdr:row>3</xdr:row>
      <xdr:rowOff>333375</xdr:rowOff>
    </xdr:to>
    <xdr:pic>
      <xdr:nvPicPr>
        <xdr:cNvPr id="6" name="Picture 2" descr="C:\Users\customer\AppData\Local\Temp\SNAGHTML9fa5f2.PNG">
          <a:hlinkClick xmlns:r="http://schemas.openxmlformats.org/officeDocument/2006/relationships" r:id="rId4"/>
          <a:extLst>
            <a:ext uri="{FF2B5EF4-FFF2-40B4-BE49-F238E27FC236}">
              <a16:creationId xmlns:a16="http://schemas.microsoft.com/office/drawing/2014/main" id="{00000000-0008-0000-0E00-000006000000}"/>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3286125" y="1552575"/>
          <a:ext cx="308697" cy="295275"/>
        </a:xfrm>
        <a:prstGeom prst="rect">
          <a:avLst/>
        </a:prstGeom>
        <a:noFill/>
      </xdr:spPr>
    </xdr:pic>
    <xdr:clientData/>
  </xdr:twoCellAnchor>
  <xdr:twoCellAnchor editAs="oneCell">
    <xdr:from>
      <xdr:col>5</xdr:col>
      <xdr:colOff>257175</xdr:colOff>
      <xdr:row>18</xdr:row>
      <xdr:rowOff>161925</xdr:rowOff>
    </xdr:from>
    <xdr:to>
      <xdr:col>5</xdr:col>
      <xdr:colOff>565872</xdr:colOff>
      <xdr:row>20</xdr:row>
      <xdr:rowOff>76200</xdr:rowOff>
    </xdr:to>
    <xdr:pic>
      <xdr:nvPicPr>
        <xdr:cNvPr id="7" name="Picture 2" descr="C:\Users\customer\AppData\Local\Temp\SNAGHTML9fa5f2.PNG">
          <a:hlinkClick xmlns:r="http://schemas.openxmlformats.org/officeDocument/2006/relationships" r:id="rId4"/>
          <a:extLst>
            <a:ext uri="{FF2B5EF4-FFF2-40B4-BE49-F238E27FC236}">
              <a16:creationId xmlns:a16="http://schemas.microsoft.com/office/drawing/2014/main" id="{00000000-0008-0000-0E00-000007000000}"/>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3305175" y="7886700"/>
          <a:ext cx="308697" cy="295275"/>
        </a:xfrm>
        <a:prstGeom prst="rect">
          <a:avLst/>
        </a:prstGeom>
        <a:noFill/>
      </xdr:spPr>
    </xdr:pic>
    <xdr:clientData/>
  </xdr:twoCellAnchor>
  <xdr:twoCellAnchor editAs="oneCell">
    <xdr:from>
      <xdr:col>5</xdr:col>
      <xdr:colOff>257175</xdr:colOff>
      <xdr:row>145</xdr:row>
      <xdr:rowOff>152400</xdr:rowOff>
    </xdr:from>
    <xdr:to>
      <xdr:col>5</xdr:col>
      <xdr:colOff>565872</xdr:colOff>
      <xdr:row>147</xdr:row>
      <xdr:rowOff>57150</xdr:rowOff>
    </xdr:to>
    <xdr:pic>
      <xdr:nvPicPr>
        <xdr:cNvPr id="8" name="Picture 2" descr="C:\Users\customer\AppData\Local\Temp\SNAGHTML9fa5f2.PNG">
          <a:hlinkClick xmlns:r="http://schemas.openxmlformats.org/officeDocument/2006/relationships" r:id="rId6"/>
          <a:extLst>
            <a:ext uri="{FF2B5EF4-FFF2-40B4-BE49-F238E27FC236}">
              <a16:creationId xmlns:a16="http://schemas.microsoft.com/office/drawing/2014/main" id="{00000000-0008-0000-0E00-000008000000}"/>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3305175" y="38471475"/>
          <a:ext cx="308697" cy="295275"/>
        </a:xfrm>
        <a:prstGeom prst="rect">
          <a:avLst/>
        </a:prstGeom>
        <a:noFill/>
      </xdr:spPr>
    </xdr:pic>
    <xdr:clientData/>
  </xdr:twoCellAnchor>
  <xdr:twoCellAnchor>
    <xdr:from>
      <xdr:col>6</xdr:col>
      <xdr:colOff>666750</xdr:colOff>
      <xdr:row>161</xdr:row>
      <xdr:rowOff>895350</xdr:rowOff>
    </xdr:from>
    <xdr:to>
      <xdr:col>6</xdr:col>
      <xdr:colOff>4543425</xdr:colOff>
      <xdr:row>162</xdr:row>
      <xdr:rowOff>400050</xdr:rowOff>
    </xdr:to>
    <xdr:pic>
      <xdr:nvPicPr>
        <xdr:cNvPr id="19" name="Picture 18">
          <a:extLst>
            <a:ext uri="{FF2B5EF4-FFF2-40B4-BE49-F238E27FC236}">
              <a16:creationId xmlns:a16="http://schemas.microsoft.com/office/drawing/2014/main" id="{00000000-0008-0000-0E00-000013000000}"/>
            </a:ext>
          </a:extLst>
        </xdr:cNvPr>
        <xdr:cNvPicPr>
          <a:picLocks noChangeAspect="1" noChangeArrowheads="1"/>
        </xdr:cNvPicPr>
      </xdr:nvPicPr>
      <xdr:blipFill>
        <a:blip xmlns:r="http://schemas.openxmlformats.org/officeDocument/2006/relationships" r:embed="rId7"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324350" y="45862875"/>
          <a:ext cx="3876675" cy="409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257175</xdr:colOff>
      <xdr:row>165</xdr:row>
      <xdr:rowOff>38100</xdr:rowOff>
    </xdr:from>
    <xdr:to>
      <xdr:col>5</xdr:col>
      <xdr:colOff>565872</xdr:colOff>
      <xdr:row>165</xdr:row>
      <xdr:rowOff>333375</xdr:rowOff>
    </xdr:to>
    <xdr:pic>
      <xdr:nvPicPr>
        <xdr:cNvPr id="24" name="Picture 2" descr="C:\Users\customer\AppData\Local\Temp\SNAGHTML9fa5f2.PNG">
          <a:hlinkClick xmlns:r="http://schemas.openxmlformats.org/officeDocument/2006/relationships" r:id="rId6"/>
          <a:extLst>
            <a:ext uri="{FF2B5EF4-FFF2-40B4-BE49-F238E27FC236}">
              <a16:creationId xmlns:a16="http://schemas.microsoft.com/office/drawing/2014/main" id="{00000000-0008-0000-0E00-000018000000}"/>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3305175" y="47415450"/>
          <a:ext cx="308697" cy="295275"/>
        </a:xfrm>
        <a:prstGeom prst="rect">
          <a:avLst/>
        </a:prstGeom>
        <a:noFill/>
      </xdr:spPr>
    </xdr:pic>
    <xdr:clientData/>
  </xdr:twoCellAnchor>
  <xdr:twoCellAnchor editAs="oneCell">
    <xdr:from>
      <xdr:col>5</xdr:col>
      <xdr:colOff>257175</xdr:colOff>
      <xdr:row>167</xdr:row>
      <xdr:rowOff>1171575</xdr:rowOff>
    </xdr:from>
    <xdr:to>
      <xdr:col>5</xdr:col>
      <xdr:colOff>565872</xdr:colOff>
      <xdr:row>169</xdr:row>
      <xdr:rowOff>57150</xdr:rowOff>
    </xdr:to>
    <xdr:pic>
      <xdr:nvPicPr>
        <xdr:cNvPr id="25" name="Picture 2" descr="C:\Users\customer\AppData\Local\Temp\SNAGHTML9fa5f2.PNG">
          <a:hlinkClick xmlns:r="http://schemas.openxmlformats.org/officeDocument/2006/relationships" r:id="rId6"/>
          <a:extLst>
            <a:ext uri="{FF2B5EF4-FFF2-40B4-BE49-F238E27FC236}">
              <a16:creationId xmlns:a16="http://schemas.microsoft.com/office/drawing/2014/main" id="{00000000-0008-0000-0E00-000019000000}"/>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3305175" y="49730025"/>
          <a:ext cx="308697" cy="295275"/>
        </a:xfrm>
        <a:prstGeom prst="rect">
          <a:avLst/>
        </a:prstGeom>
        <a:noFill/>
      </xdr:spPr>
    </xdr:pic>
    <xdr:clientData/>
  </xdr:twoCellAnchor>
  <xdr:twoCellAnchor editAs="oneCell">
    <xdr:from>
      <xdr:col>5</xdr:col>
      <xdr:colOff>238125</xdr:colOff>
      <xdr:row>172</xdr:row>
      <xdr:rowOff>9525</xdr:rowOff>
    </xdr:from>
    <xdr:to>
      <xdr:col>5</xdr:col>
      <xdr:colOff>546822</xdr:colOff>
      <xdr:row>173</xdr:row>
      <xdr:rowOff>104775</xdr:rowOff>
    </xdr:to>
    <xdr:pic>
      <xdr:nvPicPr>
        <xdr:cNvPr id="26" name="Picture 2" descr="C:\Users\customer\AppData\Local\Temp\SNAGHTML9fa5f2.PNG">
          <a:hlinkClick xmlns:r="http://schemas.openxmlformats.org/officeDocument/2006/relationships" r:id="rId8"/>
          <a:extLst>
            <a:ext uri="{FF2B5EF4-FFF2-40B4-BE49-F238E27FC236}">
              <a16:creationId xmlns:a16="http://schemas.microsoft.com/office/drawing/2014/main" id="{00000000-0008-0000-0E00-00001A000000}"/>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3286125" y="53578125"/>
          <a:ext cx="308697" cy="295275"/>
        </a:xfrm>
        <a:prstGeom prst="rect">
          <a:avLst/>
        </a:prstGeom>
        <a:noFill/>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66675</xdr:colOff>
      <xdr:row>0</xdr:row>
      <xdr:rowOff>47625</xdr:rowOff>
    </xdr:from>
    <xdr:to>
      <xdr:col>0</xdr:col>
      <xdr:colOff>533399</xdr:colOff>
      <xdr:row>1</xdr:row>
      <xdr:rowOff>95249</xdr:rowOff>
    </xdr:to>
    <xdr:pic>
      <xdr:nvPicPr>
        <xdr:cNvPr id="7" name="Picture 4" descr="C:\Users\customer\AppData\Local\Temp\SNAGHTML97fd83.PNG">
          <a:hlinkClick xmlns:r="http://schemas.openxmlformats.org/officeDocument/2006/relationships" r:id="rId1"/>
          <a:extLst>
            <a:ext uri="{FF2B5EF4-FFF2-40B4-BE49-F238E27FC236}">
              <a16:creationId xmlns:a16="http://schemas.microsoft.com/office/drawing/2014/main" id="{00000000-0008-0000-0F00-000007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66675" y="47625"/>
          <a:ext cx="466724" cy="466724"/>
        </a:xfrm>
        <a:prstGeom prst="rect">
          <a:avLst/>
        </a:prstGeom>
        <a:noFill/>
      </xdr:spPr>
    </xdr:pic>
    <xdr:clientData/>
  </xdr:twoCellAnchor>
  <xdr:twoCellAnchor editAs="oneCell">
    <xdr:from>
      <xdr:col>3</xdr:col>
      <xdr:colOff>9525</xdr:colOff>
      <xdr:row>0</xdr:row>
      <xdr:rowOff>0</xdr:rowOff>
    </xdr:from>
    <xdr:to>
      <xdr:col>6</xdr:col>
      <xdr:colOff>0</xdr:colOff>
      <xdr:row>1</xdr:row>
      <xdr:rowOff>552450</xdr:rowOff>
    </xdr:to>
    <xdr:pic>
      <xdr:nvPicPr>
        <xdr:cNvPr id="8" name="Picture 7" descr="C:\Users\customer\AppData\Local\Temp\SNAGHTMLe9a354.PNG">
          <a:extLst>
            <a:ext uri="{FF2B5EF4-FFF2-40B4-BE49-F238E27FC236}">
              <a16:creationId xmlns:a16="http://schemas.microsoft.com/office/drawing/2014/main" id="{00000000-0008-0000-0F00-000008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838325" y="0"/>
          <a:ext cx="1819275" cy="971550"/>
        </a:xfrm>
        <a:prstGeom prst="rect">
          <a:avLst/>
        </a:prstGeom>
        <a:noFill/>
      </xdr:spPr>
    </xdr:pic>
    <xdr:clientData/>
  </xdr:twoCellAnchor>
  <xdr:twoCellAnchor editAs="oneCell">
    <xdr:from>
      <xdr:col>6</xdr:col>
      <xdr:colOff>142875</xdr:colOff>
      <xdr:row>83</xdr:row>
      <xdr:rowOff>152400</xdr:rowOff>
    </xdr:from>
    <xdr:to>
      <xdr:col>6</xdr:col>
      <xdr:colOff>4876209</xdr:colOff>
      <xdr:row>91</xdr:row>
      <xdr:rowOff>28400</xdr:rowOff>
    </xdr:to>
    <xdr:pic>
      <xdr:nvPicPr>
        <xdr:cNvPr id="2" name="Picture 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4" cstate="print"/>
        <a:stretch>
          <a:fillRect/>
        </a:stretch>
      </xdr:blipFill>
      <xdr:spPr>
        <a:xfrm>
          <a:off x="3800475" y="35204400"/>
          <a:ext cx="4733334" cy="1400000"/>
        </a:xfrm>
        <a:prstGeom prst="rect">
          <a:avLst/>
        </a:prstGeom>
      </xdr:spPr>
    </xdr:pic>
    <xdr:clientData/>
  </xdr:twoCellAnchor>
  <xdr:twoCellAnchor editAs="oneCell">
    <xdr:from>
      <xdr:col>5</xdr:col>
      <xdr:colOff>304800</xdr:colOff>
      <xdr:row>5</xdr:row>
      <xdr:rowOff>171450</xdr:rowOff>
    </xdr:from>
    <xdr:to>
      <xdr:col>6</xdr:col>
      <xdr:colOff>3897</xdr:colOff>
      <xdr:row>7</xdr:row>
      <xdr:rowOff>85725</xdr:rowOff>
    </xdr:to>
    <xdr:pic>
      <xdr:nvPicPr>
        <xdr:cNvPr id="12" name="Picture 2" descr="C:\Users\customer\AppData\Local\Temp\SNAGHTML9fa5f2.PNG">
          <a:hlinkClick xmlns:r="http://schemas.openxmlformats.org/officeDocument/2006/relationships" r:id="rId5"/>
          <a:extLst>
            <a:ext uri="{FF2B5EF4-FFF2-40B4-BE49-F238E27FC236}">
              <a16:creationId xmlns:a16="http://schemas.microsoft.com/office/drawing/2014/main" id="{00000000-0008-0000-0F00-00000C000000}"/>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3352800" y="2447925"/>
          <a:ext cx="308697" cy="295275"/>
        </a:xfrm>
        <a:prstGeom prst="rect">
          <a:avLst/>
        </a:prstGeom>
        <a:noFill/>
      </xdr:spPr>
    </xdr:pic>
    <xdr:clientData/>
  </xdr:twoCellAnchor>
  <xdr:twoCellAnchor editAs="oneCell">
    <xdr:from>
      <xdr:col>5</xdr:col>
      <xdr:colOff>304800</xdr:colOff>
      <xdr:row>8</xdr:row>
      <xdr:rowOff>152400</xdr:rowOff>
    </xdr:from>
    <xdr:to>
      <xdr:col>6</xdr:col>
      <xdr:colOff>3897</xdr:colOff>
      <xdr:row>10</xdr:row>
      <xdr:rowOff>66675</xdr:rowOff>
    </xdr:to>
    <xdr:pic>
      <xdr:nvPicPr>
        <xdr:cNvPr id="13" name="Picture 2" descr="C:\Users\customer\AppData\Local\Temp\SNAGHTML9fa5f2.PNG">
          <a:hlinkClick xmlns:r="http://schemas.openxmlformats.org/officeDocument/2006/relationships" r:id="rId5"/>
          <a:extLst>
            <a:ext uri="{FF2B5EF4-FFF2-40B4-BE49-F238E27FC236}">
              <a16:creationId xmlns:a16="http://schemas.microsoft.com/office/drawing/2014/main" id="{00000000-0008-0000-0F00-00000D000000}"/>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3352800" y="3000375"/>
          <a:ext cx="308697" cy="295275"/>
        </a:xfrm>
        <a:prstGeom prst="rect">
          <a:avLst/>
        </a:prstGeom>
        <a:noFill/>
      </xdr:spPr>
    </xdr:pic>
    <xdr:clientData/>
  </xdr:twoCellAnchor>
  <xdr:twoCellAnchor editAs="oneCell">
    <xdr:from>
      <xdr:col>5</xdr:col>
      <xdr:colOff>304800</xdr:colOff>
      <xdr:row>11</xdr:row>
      <xdr:rowOff>142875</xdr:rowOff>
    </xdr:from>
    <xdr:to>
      <xdr:col>6</xdr:col>
      <xdr:colOff>3897</xdr:colOff>
      <xdr:row>13</xdr:row>
      <xdr:rowOff>57150</xdr:rowOff>
    </xdr:to>
    <xdr:pic>
      <xdr:nvPicPr>
        <xdr:cNvPr id="14" name="Picture 2" descr="C:\Users\customer\AppData\Local\Temp\SNAGHTML9fa5f2.PNG">
          <a:hlinkClick xmlns:r="http://schemas.openxmlformats.org/officeDocument/2006/relationships" r:id="rId5"/>
          <a:extLst>
            <a:ext uri="{FF2B5EF4-FFF2-40B4-BE49-F238E27FC236}">
              <a16:creationId xmlns:a16="http://schemas.microsoft.com/office/drawing/2014/main" id="{00000000-0008-0000-0F00-00000E000000}"/>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3352800" y="3752850"/>
          <a:ext cx="308697" cy="295275"/>
        </a:xfrm>
        <a:prstGeom prst="rect">
          <a:avLst/>
        </a:prstGeom>
        <a:noFill/>
      </xdr:spPr>
    </xdr:pic>
    <xdr:clientData/>
  </xdr:twoCellAnchor>
  <xdr:twoCellAnchor editAs="oneCell">
    <xdr:from>
      <xdr:col>5</xdr:col>
      <xdr:colOff>304800</xdr:colOff>
      <xdr:row>14</xdr:row>
      <xdr:rowOff>142875</xdr:rowOff>
    </xdr:from>
    <xdr:to>
      <xdr:col>6</xdr:col>
      <xdr:colOff>3897</xdr:colOff>
      <xdr:row>16</xdr:row>
      <xdr:rowOff>57150</xdr:rowOff>
    </xdr:to>
    <xdr:pic>
      <xdr:nvPicPr>
        <xdr:cNvPr id="15" name="Picture 2" descr="C:\Users\customer\AppData\Local\Temp\SNAGHTML9fa5f2.PNG">
          <a:hlinkClick xmlns:r="http://schemas.openxmlformats.org/officeDocument/2006/relationships" r:id="rId5"/>
          <a:extLst>
            <a:ext uri="{FF2B5EF4-FFF2-40B4-BE49-F238E27FC236}">
              <a16:creationId xmlns:a16="http://schemas.microsoft.com/office/drawing/2014/main" id="{00000000-0008-0000-0F00-00000F000000}"/>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3352800" y="4324350"/>
          <a:ext cx="308697" cy="295275"/>
        </a:xfrm>
        <a:prstGeom prst="rect">
          <a:avLst/>
        </a:prstGeom>
        <a:noFill/>
      </xdr:spPr>
    </xdr:pic>
    <xdr:clientData/>
  </xdr:twoCellAnchor>
  <xdr:twoCellAnchor editAs="oneCell">
    <xdr:from>
      <xdr:col>5</xdr:col>
      <xdr:colOff>304800</xdr:colOff>
      <xdr:row>17</xdr:row>
      <xdr:rowOff>142875</xdr:rowOff>
    </xdr:from>
    <xdr:to>
      <xdr:col>6</xdr:col>
      <xdr:colOff>3897</xdr:colOff>
      <xdr:row>19</xdr:row>
      <xdr:rowOff>57150</xdr:rowOff>
    </xdr:to>
    <xdr:pic>
      <xdr:nvPicPr>
        <xdr:cNvPr id="16" name="Picture 2" descr="C:\Users\customer\AppData\Local\Temp\SNAGHTML9fa5f2.PNG">
          <a:hlinkClick xmlns:r="http://schemas.openxmlformats.org/officeDocument/2006/relationships" r:id="rId5"/>
          <a:extLst>
            <a:ext uri="{FF2B5EF4-FFF2-40B4-BE49-F238E27FC236}">
              <a16:creationId xmlns:a16="http://schemas.microsoft.com/office/drawing/2014/main" id="{00000000-0008-0000-0F00-000010000000}"/>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3352800" y="5086350"/>
          <a:ext cx="308697" cy="295275"/>
        </a:xfrm>
        <a:prstGeom prst="rect">
          <a:avLst/>
        </a:prstGeom>
        <a:noFill/>
      </xdr:spPr>
    </xdr:pic>
    <xdr:clientData/>
  </xdr:twoCellAnchor>
  <xdr:twoCellAnchor editAs="oneCell">
    <xdr:from>
      <xdr:col>5</xdr:col>
      <xdr:colOff>304800</xdr:colOff>
      <xdr:row>20</xdr:row>
      <xdr:rowOff>171450</xdr:rowOff>
    </xdr:from>
    <xdr:to>
      <xdr:col>6</xdr:col>
      <xdr:colOff>3897</xdr:colOff>
      <xdr:row>22</xdr:row>
      <xdr:rowOff>85725</xdr:rowOff>
    </xdr:to>
    <xdr:pic>
      <xdr:nvPicPr>
        <xdr:cNvPr id="17" name="Picture 2" descr="C:\Users\customer\AppData\Local\Temp\SNAGHTML9fa5f2.PNG">
          <a:hlinkClick xmlns:r="http://schemas.openxmlformats.org/officeDocument/2006/relationships" r:id="rId5"/>
          <a:extLst>
            <a:ext uri="{FF2B5EF4-FFF2-40B4-BE49-F238E27FC236}">
              <a16:creationId xmlns:a16="http://schemas.microsoft.com/office/drawing/2014/main" id="{00000000-0008-0000-0F00-000011000000}"/>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3352800" y="5876925"/>
          <a:ext cx="308697" cy="295275"/>
        </a:xfrm>
        <a:prstGeom prst="rect">
          <a:avLst/>
        </a:prstGeom>
        <a:noFill/>
      </xdr:spPr>
    </xdr:pic>
    <xdr:clientData/>
  </xdr:twoCellAnchor>
  <xdr:twoCellAnchor editAs="oneCell">
    <xdr:from>
      <xdr:col>5</xdr:col>
      <xdr:colOff>314325</xdr:colOff>
      <xdr:row>23</xdr:row>
      <xdr:rowOff>142875</xdr:rowOff>
    </xdr:from>
    <xdr:to>
      <xdr:col>6</xdr:col>
      <xdr:colOff>13422</xdr:colOff>
      <xdr:row>25</xdr:row>
      <xdr:rowOff>57150</xdr:rowOff>
    </xdr:to>
    <xdr:pic>
      <xdr:nvPicPr>
        <xdr:cNvPr id="18" name="Picture 2" descr="C:\Users\customer\AppData\Local\Temp\SNAGHTML9fa5f2.PNG">
          <a:hlinkClick xmlns:r="http://schemas.openxmlformats.org/officeDocument/2006/relationships" r:id="rId5"/>
          <a:extLst>
            <a:ext uri="{FF2B5EF4-FFF2-40B4-BE49-F238E27FC236}">
              <a16:creationId xmlns:a16="http://schemas.microsoft.com/office/drawing/2014/main" id="{00000000-0008-0000-0F00-000012000000}"/>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3362325" y="7029450"/>
          <a:ext cx="308697" cy="295275"/>
        </a:xfrm>
        <a:prstGeom prst="rect">
          <a:avLst/>
        </a:prstGeom>
        <a:noFill/>
      </xdr:spPr>
    </xdr:pic>
    <xdr:clientData/>
  </xdr:twoCellAnchor>
  <xdr:twoCellAnchor editAs="oneCell">
    <xdr:from>
      <xdr:col>5</xdr:col>
      <xdr:colOff>314325</xdr:colOff>
      <xdr:row>34</xdr:row>
      <xdr:rowOff>152400</xdr:rowOff>
    </xdr:from>
    <xdr:to>
      <xdr:col>6</xdr:col>
      <xdr:colOff>13422</xdr:colOff>
      <xdr:row>36</xdr:row>
      <xdr:rowOff>66675</xdr:rowOff>
    </xdr:to>
    <xdr:pic>
      <xdr:nvPicPr>
        <xdr:cNvPr id="19" name="Picture 2" descr="C:\Users\customer\AppData\Local\Temp\SNAGHTML9fa5f2.PNG">
          <a:hlinkClick xmlns:r="http://schemas.openxmlformats.org/officeDocument/2006/relationships" r:id="rId5"/>
          <a:extLst>
            <a:ext uri="{FF2B5EF4-FFF2-40B4-BE49-F238E27FC236}">
              <a16:creationId xmlns:a16="http://schemas.microsoft.com/office/drawing/2014/main" id="{00000000-0008-0000-0F00-000013000000}"/>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3362325" y="9134475"/>
          <a:ext cx="308697" cy="295275"/>
        </a:xfrm>
        <a:prstGeom prst="rect">
          <a:avLst/>
        </a:prstGeom>
        <a:noFill/>
      </xdr:spPr>
    </xdr:pic>
    <xdr:clientData/>
  </xdr:twoCellAnchor>
  <xdr:twoCellAnchor editAs="oneCell">
    <xdr:from>
      <xdr:col>5</xdr:col>
      <xdr:colOff>304800</xdr:colOff>
      <xdr:row>38</xdr:row>
      <xdr:rowOff>133350</xdr:rowOff>
    </xdr:from>
    <xdr:to>
      <xdr:col>6</xdr:col>
      <xdr:colOff>3897</xdr:colOff>
      <xdr:row>40</xdr:row>
      <xdr:rowOff>47625</xdr:rowOff>
    </xdr:to>
    <xdr:pic>
      <xdr:nvPicPr>
        <xdr:cNvPr id="20" name="Picture 2" descr="C:\Users\customer\AppData\Local\Temp\SNAGHTML9fa5f2.PNG">
          <a:hlinkClick xmlns:r="http://schemas.openxmlformats.org/officeDocument/2006/relationships" r:id="rId5"/>
          <a:extLst>
            <a:ext uri="{FF2B5EF4-FFF2-40B4-BE49-F238E27FC236}">
              <a16:creationId xmlns:a16="http://schemas.microsoft.com/office/drawing/2014/main" id="{00000000-0008-0000-0F00-000014000000}"/>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3352800" y="9896475"/>
          <a:ext cx="308697" cy="295275"/>
        </a:xfrm>
        <a:prstGeom prst="rect">
          <a:avLst/>
        </a:prstGeom>
        <a:noFill/>
      </xdr:spPr>
    </xdr:pic>
    <xdr:clientData/>
  </xdr:twoCellAnchor>
  <xdr:twoCellAnchor editAs="oneCell">
    <xdr:from>
      <xdr:col>5</xdr:col>
      <xdr:colOff>304800</xdr:colOff>
      <xdr:row>41</xdr:row>
      <xdr:rowOff>161925</xdr:rowOff>
    </xdr:from>
    <xdr:to>
      <xdr:col>6</xdr:col>
      <xdr:colOff>3897</xdr:colOff>
      <xdr:row>43</xdr:row>
      <xdr:rowOff>76200</xdr:rowOff>
    </xdr:to>
    <xdr:pic>
      <xdr:nvPicPr>
        <xdr:cNvPr id="21" name="Picture 2" descr="C:\Users\customer\AppData\Local\Temp\SNAGHTML9fa5f2.PNG">
          <a:hlinkClick xmlns:r="http://schemas.openxmlformats.org/officeDocument/2006/relationships" r:id="rId5"/>
          <a:extLst>
            <a:ext uri="{FF2B5EF4-FFF2-40B4-BE49-F238E27FC236}">
              <a16:creationId xmlns:a16="http://schemas.microsoft.com/office/drawing/2014/main" id="{00000000-0008-0000-0F00-000015000000}"/>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3352800" y="10687050"/>
          <a:ext cx="308697" cy="295275"/>
        </a:xfrm>
        <a:prstGeom prst="rect">
          <a:avLst/>
        </a:prstGeom>
        <a:noFill/>
      </xdr:spPr>
    </xdr:pic>
    <xdr:clientData/>
  </xdr:twoCellAnchor>
  <xdr:twoCellAnchor editAs="oneCell">
    <xdr:from>
      <xdr:col>5</xdr:col>
      <xdr:colOff>304800</xdr:colOff>
      <xdr:row>44</xdr:row>
      <xdr:rowOff>219075</xdr:rowOff>
    </xdr:from>
    <xdr:to>
      <xdr:col>6</xdr:col>
      <xdr:colOff>3897</xdr:colOff>
      <xdr:row>45</xdr:row>
      <xdr:rowOff>247650</xdr:rowOff>
    </xdr:to>
    <xdr:pic>
      <xdr:nvPicPr>
        <xdr:cNvPr id="22" name="Picture 2" descr="C:\Users\customer\AppData\Local\Temp\SNAGHTML9fa5f2.PNG">
          <a:hlinkClick xmlns:r="http://schemas.openxmlformats.org/officeDocument/2006/relationships" r:id="rId5"/>
          <a:extLst>
            <a:ext uri="{FF2B5EF4-FFF2-40B4-BE49-F238E27FC236}">
              <a16:creationId xmlns:a16="http://schemas.microsoft.com/office/drawing/2014/main" id="{00000000-0008-0000-0F00-000016000000}"/>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3352800" y="11696700"/>
          <a:ext cx="308697" cy="295275"/>
        </a:xfrm>
        <a:prstGeom prst="rect">
          <a:avLst/>
        </a:prstGeom>
        <a:noFill/>
      </xdr:spPr>
    </xdr:pic>
    <xdr:clientData/>
  </xdr:twoCellAnchor>
  <xdr:twoCellAnchor editAs="oneCell">
    <xdr:from>
      <xdr:col>5</xdr:col>
      <xdr:colOff>304800</xdr:colOff>
      <xdr:row>47</xdr:row>
      <xdr:rowOff>133350</xdr:rowOff>
    </xdr:from>
    <xdr:to>
      <xdr:col>6</xdr:col>
      <xdr:colOff>3897</xdr:colOff>
      <xdr:row>49</xdr:row>
      <xdr:rowOff>47625</xdr:rowOff>
    </xdr:to>
    <xdr:pic>
      <xdr:nvPicPr>
        <xdr:cNvPr id="23" name="Picture 2" descr="C:\Users\customer\AppData\Local\Temp\SNAGHTML9fa5f2.PNG">
          <a:hlinkClick xmlns:r="http://schemas.openxmlformats.org/officeDocument/2006/relationships" r:id="rId5"/>
          <a:extLst>
            <a:ext uri="{FF2B5EF4-FFF2-40B4-BE49-F238E27FC236}">
              <a16:creationId xmlns:a16="http://schemas.microsoft.com/office/drawing/2014/main" id="{00000000-0008-0000-0F00-000017000000}"/>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3352800" y="12715875"/>
          <a:ext cx="308697" cy="295275"/>
        </a:xfrm>
        <a:prstGeom prst="rect">
          <a:avLst/>
        </a:prstGeom>
        <a:noFill/>
      </xdr:spPr>
    </xdr:pic>
    <xdr:clientData/>
  </xdr:twoCellAnchor>
  <xdr:twoCellAnchor editAs="oneCell">
    <xdr:from>
      <xdr:col>5</xdr:col>
      <xdr:colOff>304800</xdr:colOff>
      <xdr:row>50</xdr:row>
      <xdr:rowOff>142875</xdr:rowOff>
    </xdr:from>
    <xdr:to>
      <xdr:col>6</xdr:col>
      <xdr:colOff>3897</xdr:colOff>
      <xdr:row>52</xdr:row>
      <xdr:rowOff>57150</xdr:rowOff>
    </xdr:to>
    <xdr:pic>
      <xdr:nvPicPr>
        <xdr:cNvPr id="24" name="Picture 2" descr="C:\Users\customer\AppData\Local\Temp\SNAGHTML9fa5f2.PNG">
          <a:hlinkClick xmlns:r="http://schemas.openxmlformats.org/officeDocument/2006/relationships" r:id="rId5"/>
          <a:extLst>
            <a:ext uri="{FF2B5EF4-FFF2-40B4-BE49-F238E27FC236}">
              <a16:creationId xmlns:a16="http://schemas.microsoft.com/office/drawing/2014/main" id="{00000000-0008-0000-0F00-000018000000}"/>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3352800" y="14058900"/>
          <a:ext cx="308697" cy="295275"/>
        </a:xfrm>
        <a:prstGeom prst="rect">
          <a:avLst/>
        </a:prstGeom>
        <a:noFill/>
      </xdr:spPr>
    </xdr:pic>
    <xdr:clientData/>
  </xdr:twoCellAnchor>
  <xdr:twoCellAnchor editAs="oneCell">
    <xdr:from>
      <xdr:col>5</xdr:col>
      <xdr:colOff>304800</xdr:colOff>
      <xdr:row>55</xdr:row>
      <xdr:rowOff>133350</xdr:rowOff>
    </xdr:from>
    <xdr:to>
      <xdr:col>6</xdr:col>
      <xdr:colOff>3897</xdr:colOff>
      <xdr:row>57</xdr:row>
      <xdr:rowOff>47625</xdr:rowOff>
    </xdr:to>
    <xdr:pic>
      <xdr:nvPicPr>
        <xdr:cNvPr id="25" name="Picture 2" descr="C:\Users\customer\AppData\Local\Temp\SNAGHTML9fa5f2.PNG">
          <a:hlinkClick xmlns:r="http://schemas.openxmlformats.org/officeDocument/2006/relationships" r:id="rId5"/>
          <a:extLst>
            <a:ext uri="{FF2B5EF4-FFF2-40B4-BE49-F238E27FC236}">
              <a16:creationId xmlns:a16="http://schemas.microsoft.com/office/drawing/2014/main" id="{00000000-0008-0000-0F00-000019000000}"/>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3352800" y="15001875"/>
          <a:ext cx="308697" cy="295275"/>
        </a:xfrm>
        <a:prstGeom prst="rect">
          <a:avLst/>
        </a:prstGeom>
        <a:noFill/>
      </xdr:spPr>
    </xdr:pic>
    <xdr:clientData/>
  </xdr:twoCellAnchor>
  <xdr:twoCellAnchor editAs="oneCell">
    <xdr:from>
      <xdr:col>5</xdr:col>
      <xdr:colOff>304800</xdr:colOff>
      <xdr:row>60</xdr:row>
      <xdr:rowOff>152400</xdr:rowOff>
    </xdr:from>
    <xdr:to>
      <xdr:col>6</xdr:col>
      <xdr:colOff>3897</xdr:colOff>
      <xdr:row>62</xdr:row>
      <xdr:rowOff>66675</xdr:rowOff>
    </xdr:to>
    <xdr:pic>
      <xdr:nvPicPr>
        <xdr:cNvPr id="26" name="Picture 2" descr="C:\Users\customer\AppData\Local\Temp\SNAGHTML9fa5f2.PNG">
          <a:hlinkClick xmlns:r="http://schemas.openxmlformats.org/officeDocument/2006/relationships" r:id="rId5"/>
          <a:extLst>
            <a:ext uri="{FF2B5EF4-FFF2-40B4-BE49-F238E27FC236}">
              <a16:creationId xmlns:a16="http://schemas.microsoft.com/office/drawing/2014/main" id="{00000000-0008-0000-0F00-00001A000000}"/>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3352800" y="16163925"/>
          <a:ext cx="308697" cy="295275"/>
        </a:xfrm>
        <a:prstGeom prst="rect">
          <a:avLst/>
        </a:prstGeom>
        <a:noFill/>
      </xdr:spPr>
    </xdr:pic>
    <xdr:clientData/>
  </xdr:twoCellAnchor>
  <xdr:twoCellAnchor editAs="oneCell">
    <xdr:from>
      <xdr:col>5</xdr:col>
      <xdr:colOff>304800</xdr:colOff>
      <xdr:row>71</xdr:row>
      <xdr:rowOff>152400</xdr:rowOff>
    </xdr:from>
    <xdr:to>
      <xdr:col>6</xdr:col>
      <xdr:colOff>3897</xdr:colOff>
      <xdr:row>73</xdr:row>
      <xdr:rowOff>66675</xdr:rowOff>
    </xdr:to>
    <xdr:pic>
      <xdr:nvPicPr>
        <xdr:cNvPr id="27" name="Picture 2" descr="C:\Users\customer\AppData\Local\Temp\SNAGHTML9fa5f2.PNG">
          <a:hlinkClick xmlns:r="http://schemas.openxmlformats.org/officeDocument/2006/relationships" r:id="rId5"/>
          <a:extLst>
            <a:ext uri="{FF2B5EF4-FFF2-40B4-BE49-F238E27FC236}">
              <a16:creationId xmlns:a16="http://schemas.microsoft.com/office/drawing/2014/main" id="{00000000-0008-0000-0F00-00001B000000}"/>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3352800" y="18754725"/>
          <a:ext cx="308697" cy="295275"/>
        </a:xfrm>
        <a:prstGeom prst="rect">
          <a:avLst/>
        </a:prstGeom>
        <a:noFill/>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66675</xdr:colOff>
      <xdr:row>0</xdr:row>
      <xdr:rowOff>47625</xdr:rowOff>
    </xdr:from>
    <xdr:to>
      <xdr:col>0</xdr:col>
      <xdr:colOff>533399</xdr:colOff>
      <xdr:row>0</xdr:row>
      <xdr:rowOff>514349</xdr:rowOff>
    </xdr:to>
    <xdr:pic>
      <xdr:nvPicPr>
        <xdr:cNvPr id="2" name="Picture 4" descr="C:\Users\customer\AppData\Local\Temp\SNAGHTML97fd83.PNG">
          <a:hlinkClick xmlns:r="http://schemas.openxmlformats.org/officeDocument/2006/relationships" r:id="rId1"/>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66675" y="47625"/>
          <a:ext cx="466724" cy="466724"/>
        </a:xfrm>
        <a:prstGeom prst="rect">
          <a:avLst/>
        </a:prstGeom>
        <a:noFill/>
      </xdr:spPr>
    </xdr:pic>
    <xdr:clientData/>
  </xdr:twoCellAnchor>
  <xdr:twoCellAnchor editAs="oneCell">
    <xdr:from>
      <xdr:col>1</xdr:col>
      <xdr:colOff>9525</xdr:colOff>
      <xdr:row>0</xdr:row>
      <xdr:rowOff>0</xdr:rowOff>
    </xdr:from>
    <xdr:to>
      <xdr:col>4</xdr:col>
      <xdr:colOff>0</xdr:colOff>
      <xdr:row>1</xdr:row>
      <xdr:rowOff>457200</xdr:rowOff>
    </xdr:to>
    <xdr:pic>
      <xdr:nvPicPr>
        <xdr:cNvPr id="3" name="Picture 2" descr="C:\Users\customer\AppData\Local\Temp\SNAGHTMLe9a354.PNG">
          <a:extLst>
            <a:ext uri="{FF2B5EF4-FFF2-40B4-BE49-F238E27FC236}">
              <a16:creationId xmlns:a16="http://schemas.microsoft.com/office/drawing/2014/main" id="{00000000-0008-0000-1000-000003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838325" y="0"/>
          <a:ext cx="1819275" cy="971550"/>
        </a:xfrm>
        <a:prstGeom prst="rect">
          <a:avLst/>
        </a:prstGeom>
        <a:noFill/>
      </xdr:spPr>
    </xdr:pic>
    <xdr:clientData/>
  </xdr:twoCellAnchor>
  <xdr:twoCellAnchor editAs="oneCell">
    <xdr:from>
      <xdr:col>3</xdr:col>
      <xdr:colOff>180975</xdr:colOff>
      <xdr:row>2</xdr:row>
      <xdr:rowOff>238125</xdr:rowOff>
    </xdr:from>
    <xdr:to>
      <xdr:col>3</xdr:col>
      <xdr:colOff>489672</xdr:colOff>
      <xdr:row>3</xdr:row>
      <xdr:rowOff>76200</xdr:rowOff>
    </xdr:to>
    <xdr:pic>
      <xdr:nvPicPr>
        <xdr:cNvPr id="5" name="Picture 2" descr="C:\Users\customer\AppData\Local\Temp\SNAGHTML9fa5f2.PNG">
          <a:hlinkClick xmlns:r="http://schemas.openxmlformats.org/officeDocument/2006/relationships" r:id="rId4"/>
          <a:extLst>
            <a:ext uri="{FF2B5EF4-FFF2-40B4-BE49-F238E27FC236}">
              <a16:creationId xmlns:a16="http://schemas.microsoft.com/office/drawing/2014/main" id="{00000000-0008-0000-1000-000005000000}"/>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2009775" y="1838325"/>
          <a:ext cx="308697" cy="295275"/>
        </a:xfrm>
        <a:prstGeom prst="rect">
          <a:avLst/>
        </a:prstGeom>
        <a:noFill/>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66675</xdr:colOff>
      <xdr:row>0</xdr:row>
      <xdr:rowOff>47625</xdr:rowOff>
    </xdr:from>
    <xdr:to>
      <xdr:col>0</xdr:col>
      <xdr:colOff>533399</xdr:colOff>
      <xdr:row>1</xdr:row>
      <xdr:rowOff>95249</xdr:rowOff>
    </xdr:to>
    <xdr:pic>
      <xdr:nvPicPr>
        <xdr:cNvPr id="4" name="Picture 4" descr="C:\Users\customer\AppData\Local\Temp\SNAGHTML97fd83.PNG">
          <a:hlinkClick xmlns:r="http://schemas.openxmlformats.org/officeDocument/2006/relationships" r:id="rId1"/>
          <a:extLst>
            <a:ext uri="{FF2B5EF4-FFF2-40B4-BE49-F238E27FC236}">
              <a16:creationId xmlns:a16="http://schemas.microsoft.com/office/drawing/2014/main" id="{00000000-0008-0000-1100-000004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66675" y="47625"/>
          <a:ext cx="466724" cy="466724"/>
        </a:xfrm>
        <a:prstGeom prst="rect">
          <a:avLst/>
        </a:prstGeom>
        <a:noFill/>
      </xdr:spPr>
    </xdr:pic>
    <xdr:clientData/>
  </xdr:twoCellAnchor>
  <xdr:twoCellAnchor editAs="oneCell">
    <xdr:from>
      <xdr:col>3</xdr:col>
      <xdr:colOff>19050</xdr:colOff>
      <xdr:row>0</xdr:row>
      <xdr:rowOff>0</xdr:rowOff>
    </xdr:from>
    <xdr:to>
      <xdr:col>6</xdr:col>
      <xdr:colOff>9525</xdr:colOff>
      <xdr:row>2</xdr:row>
      <xdr:rowOff>133350</xdr:rowOff>
    </xdr:to>
    <xdr:pic>
      <xdr:nvPicPr>
        <xdr:cNvPr id="5" name="Picture 7" descr="C:\Users\customer\AppData\Local\Temp\SNAGHTMLe9a354.PNG">
          <a:extLst>
            <a:ext uri="{FF2B5EF4-FFF2-40B4-BE49-F238E27FC236}">
              <a16:creationId xmlns:a16="http://schemas.microsoft.com/office/drawing/2014/main" id="{00000000-0008-0000-1100-000005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847850" y="0"/>
          <a:ext cx="1819275" cy="971550"/>
        </a:xfrm>
        <a:prstGeom prst="rect">
          <a:avLst/>
        </a:prstGeom>
        <a:noFill/>
      </xdr:spPr>
    </xdr:pic>
    <xdr:clientData/>
  </xdr:twoCellAnchor>
  <xdr:twoCellAnchor editAs="oneCell">
    <xdr:from>
      <xdr:col>6</xdr:col>
      <xdr:colOff>253992</xdr:colOff>
      <xdr:row>9</xdr:row>
      <xdr:rowOff>0</xdr:rowOff>
    </xdr:from>
    <xdr:to>
      <xdr:col>6</xdr:col>
      <xdr:colOff>5006373</xdr:colOff>
      <xdr:row>17</xdr:row>
      <xdr:rowOff>104572</xdr:rowOff>
    </xdr:to>
    <xdr:pic>
      <xdr:nvPicPr>
        <xdr:cNvPr id="3" name="Picture 2">
          <a:extLst>
            <a:ext uri="{FF2B5EF4-FFF2-40B4-BE49-F238E27FC236}">
              <a16:creationId xmlns:a16="http://schemas.microsoft.com/office/drawing/2014/main" id="{00000000-0008-0000-1100-000003000000}"/>
            </a:ext>
          </a:extLst>
        </xdr:cNvPr>
        <xdr:cNvPicPr>
          <a:picLocks noChangeAspect="1"/>
        </xdr:cNvPicPr>
      </xdr:nvPicPr>
      <xdr:blipFill>
        <a:blip xmlns:r="http://schemas.openxmlformats.org/officeDocument/2006/relationships" r:embed="rId4" cstate="print"/>
        <a:stretch>
          <a:fillRect/>
        </a:stretch>
      </xdr:blipFill>
      <xdr:spPr>
        <a:xfrm>
          <a:off x="3936992" y="3143250"/>
          <a:ext cx="4752381" cy="1628572"/>
        </a:xfrm>
        <a:prstGeom prst="rect">
          <a:avLst/>
        </a:prstGeom>
      </xdr:spPr>
    </xdr:pic>
    <xdr:clientData/>
  </xdr:twoCellAnchor>
  <xdr:twoCellAnchor>
    <xdr:from>
      <xdr:col>6</xdr:col>
      <xdr:colOff>31751</xdr:colOff>
      <xdr:row>37</xdr:row>
      <xdr:rowOff>63500</xdr:rowOff>
    </xdr:from>
    <xdr:to>
      <xdr:col>6</xdr:col>
      <xdr:colOff>336551</xdr:colOff>
      <xdr:row>38</xdr:row>
      <xdr:rowOff>177800</xdr:rowOff>
    </xdr:to>
    <xdr:pic>
      <xdr:nvPicPr>
        <xdr:cNvPr id="6" name="Picture 1" descr="effective icon">
          <a:extLst>
            <a:ext uri="{FF2B5EF4-FFF2-40B4-BE49-F238E27FC236}">
              <a16:creationId xmlns:a16="http://schemas.microsoft.com/office/drawing/2014/main" id="{00000000-0008-0000-1100-000006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714751" y="13641917"/>
          <a:ext cx="304800" cy="304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0</xdr:colOff>
      <xdr:row>40</xdr:row>
      <xdr:rowOff>21167</xdr:rowOff>
    </xdr:from>
    <xdr:to>
      <xdr:col>6</xdr:col>
      <xdr:colOff>409575</xdr:colOff>
      <xdr:row>42</xdr:row>
      <xdr:rowOff>11642</xdr:rowOff>
    </xdr:to>
    <xdr:pic>
      <xdr:nvPicPr>
        <xdr:cNvPr id="7" name="Picture 5" descr="effective multi-study icon">
          <a:extLst>
            <a:ext uri="{FF2B5EF4-FFF2-40B4-BE49-F238E27FC236}">
              <a16:creationId xmlns:a16="http://schemas.microsoft.com/office/drawing/2014/main" id="{00000000-0008-0000-1100-000007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3683000" y="14171084"/>
          <a:ext cx="409575" cy="371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582083</xdr:colOff>
      <xdr:row>46</xdr:row>
      <xdr:rowOff>95250</xdr:rowOff>
    </xdr:from>
    <xdr:to>
      <xdr:col>6</xdr:col>
      <xdr:colOff>273050</xdr:colOff>
      <xdr:row>48</xdr:row>
      <xdr:rowOff>19050</xdr:rowOff>
    </xdr:to>
    <xdr:pic>
      <xdr:nvPicPr>
        <xdr:cNvPr id="8" name="Picture 2" descr="effective icon">
          <a:extLst>
            <a:ext uri="{FF2B5EF4-FFF2-40B4-BE49-F238E27FC236}">
              <a16:creationId xmlns:a16="http://schemas.microsoft.com/office/drawing/2014/main" id="{00000000-0008-0000-1100-000008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651250" y="17451917"/>
          <a:ext cx="304800" cy="304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0</xdr:colOff>
      <xdr:row>50</xdr:row>
      <xdr:rowOff>52916</xdr:rowOff>
    </xdr:from>
    <xdr:to>
      <xdr:col>6</xdr:col>
      <xdr:colOff>304800</xdr:colOff>
      <xdr:row>51</xdr:row>
      <xdr:rowOff>167216</xdr:rowOff>
    </xdr:to>
    <xdr:pic>
      <xdr:nvPicPr>
        <xdr:cNvPr id="9" name="Picture 6" descr="promising icon">
          <a:extLst>
            <a:ext uri="{FF2B5EF4-FFF2-40B4-BE49-F238E27FC236}">
              <a16:creationId xmlns:a16="http://schemas.microsoft.com/office/drawing/2014/main" id="{00000000-0008-0000-1100-000009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3683000" y="18182166"/>
          <a:ext cx="304800" cy="304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603250</xdr:colOff>
      <xdr:row>54</xdr:row>
      <xdr:rowOff>105833</xdr:rowOff>
    </xdr:from>
    <xdr:to>
      <xdr:col>6</xdr:col>
      <xdr:colOff>294217</xdr:colOff>
      <xdr:row>56</xdr:row>
      <xdr:rowOff>19050</xdr:rowOff>
    </xdr:to>
    <xdr:pic>
      <xdr:nvPicPr>
        <xdr:cNvPr id="10" name="Picture 7" descr="no effect icon">
          <a:extLst>
            <a:ext uri="{FF2B5EF4-FFF2-40B4-BE49-F238E27FC236}">
              <a16:creationId xmlns:a16="http://schemas.microsoft.com/office/drawing/2014/main" id="{00000000-0008-0000-1100-00000A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3672417" y="18806583"/>
          <a:ext cx="304800" cy="304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793750</xdr:colOff>
      <xdr:row>73</xdr:row>
      <xdr:rowOff>169334</xdr:rowOff>
    </xdr:from>
    <xdr:to>
      <xdr:col>6</xdr:col>
      <xdr:colOff>4050893</xdr:colOff>
      <xdr:row>95</xdr:row>
      <xdr:rowOff>35477</xdr:rowOff>
    </xdr:to>
    <xdr:pic>
      <xdr:nvPicPr>
        <xdr:cNvPr id="2" name="Picture 1">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9" cstate="print"/>
        <a:stretch>
          <a:fillRect/>
        </a:stretch>
      </xdr:blipFill>
      <xdr:spPr>
        <a:xfrm>
          <a:off x="4476750" y="24532167"/>
          <a:ext cx="3257143" cy="4057143"/>
        </a:xfrm>
        <a:prstGeom prst="rect">
          <a:avLst/>
        </a:prstGeom>
      </xdr:spPr>
    </xdr:pic>
    <xdr:clientData/>
  </xdr:twoCellAnchor>
  <xdr:twoCellAnchor>
    <xdr:from>
      <xdr:col>6</xdr:col>
      <xdr:colOff>0</xdr:colOff>
      <xdr:row>102</xdr:row>
      <xdr:rowOff>179917</xdr:rowOff>
    </xdr:from>
    <xdr:to>
      <xdr:col>6</xdr:col>
      <xdr:colOff>409575</xdr:colOff>
      <xdr:row>104</xdr:row>
      <xdr:rowOff>170392</xdr:rowOff>
    </xdr:to>
    <xdr:pic>
      <xdr:nvPicPr>
        <xdr:cNvPr id="11" name="Picture 16">
          <a:extLst>
            <a:ext uri="{FF2B5EF4-FFF2-40B4-BE49-F238E27FC236}">
              <a16:creationId xmlns:a16="http://schemas.microsoft.com/office/drawing/2014/main" id="{00000000-0008-0000-1100-00000B0000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3683000" y="30099000"/>
          <a:ext cx="409575" cy="371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10583</xdr:colOff>
      <xdr:row>110</xdr:row>
      <xdr:rowOff>21167</xdr:rowOff>
    </xdr:from>
    <xdr:to>
      <xdr:col>6</xdr:col>
      <xdr:colOff>420158</xdr:colOff>
      <xdr:row>112</xdr:row>
      <xdr:rowOff>1058</xdr:rowOff>
    </xdr:to>
    <xdr:pic>
      <xdr:nvPicPr>
        <xdr:cNvPr id="12" name="Picture 17" descr="no effects multi-study icon">
          <a:extLst>
            <a:ext uri="{FF2B5EF4-FFF2-40B4-BE49-F238E27FC236}">
              <a16:creationId xmlns:a16="http://schemas.microsoft.com/office/drawing/2014/main" id="{00000000-0008-0000-1100-00000C0000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3693583" y="31506584"/>
          <a:ext cx="409575" cy="3608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592667</xdr:colOff>
      <xdr:row>95</xdr:row>
      <xdr:rowOff>164042</xdr:rowOff>
    </xdr:from>
    <xdr:to>
      <xdr:col>6</xdr:col>
      <xdr:colOff>388409</xdr:colOff>
      <xdr:row>97</xdr:row>
      <xdr:rowOff>154517</xdr:rowOff>
    </xdr:to>
    <xdr:pic>
      <xdr:nvPicPr>
        <xdr:cNvPr id="13" name="Picture 11" descr="effective multi-study icon">
          <a:extLst>
            <a:ext uri="{FF2B5EF4-FFF2-40B4-BE49-F238E27FC236}">
              <a16:creationId xmlns:a16="http://schemas.microsoft.com/office/drawing/2014/main" id="{00000000-0008-0000-1100-00000D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3661834" y="28717875"/>
          <a:ext cx="409575" cy="371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171451</xdr:colOff>
      <xdr:row>0</xdr:row>
      <xdr:rowOff>76201</xdr:rowOff>
    </xdr:from>
    <xdr:to>
      <xdr:col>1</xdr:col>
      <xdr:colOff>28575</xdr:colOff>
      <xdr:row>1</xdr:row>
      <xdr:rowOff>123825</xdr:rowOff>
    </xdr:to>
    <xdr:pic>
      <xdr:nvPicPr>
        <xdr:cNvPr id="5124" name="Picture 4" descr="C:\Users\customer\AppData\Local\Temp\SNAGHTML97fd83.PNG">
          <a:hlinkClick xmlns:r="http://schemas.openxmlformats.org/officeDocument/2006/relationships" r:id="rId1"/>
          <a:extLst>
            <a:ext uri="{FF2B5EF4-FFF2-40B4-BE49-F238E27FC236}">
              <a16:creationId xmlns:a16="http://schemas.microsoft.com/office/drawing/2014/main" id="{00000000-0008-0000-0100-00000414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1451" y="76201"/>
          <a:ext cx="466724" cy="466724"/>
        </a:xfrm>
        <a:prstGeom prst="rect">
          <a:avLst/>
        </a:prstGeom>
        <a:noFill/>
      </xdr:spPr>
    </xdr:pic>
    <xdr:clientData/>
  </xdr:twoCellAnchor>
  <xdr:twoCellAnchor editAs="oneCell">
    <xdr:from>
      <xdr:col>3</xdr:col>
      <xdr:colOff>9525</xdr:colOff>
      <xdr:row>0</xdr:row>
      <xdr:rowOff>0</xdr:rowOff>
    </xdr:from>
    <xdr:to>
      <xdr:col>6</xdr:col>
      <xdr:colOff>0</xdr:colOff>
      <xdr:row>2</xdr:row>
      <xdr:rowOff>133350</xdr:rowOff>
    </xdr:to>
    <xdr:pic>
      <xdr:nvPicPr>
        <xdr:cNvPr id="5127" name="Picture 7" descr="C:\Users\customer\AppData\Local\Temp\SNAGHTMLe9a354.PNG">
          <a:extLst>
            <a:ext uri="{FF2B5EF4-FFF2-40B4-BE49-F238E27FC236}">
              <a16:creationId xmlns:a16="http://schemas.microsoft.com/office/drawing/2014/main" id="{00000000-0008-0000-0100-0000071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838325" y="0"/>
          <a:ext cx="1819275" cy="971550"/>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85725</xdr:colOff>
      <xdr:row>0</xdr:row>
      <xdr:rowOff>57150</xdr:rowOff>
    </xdr:from>
    <xdr:to>
      <xdr:col>0</xdr:col>
      <xdr:colOff>552449</xdr:colOff>
      <xdr:row>1</xdr:row>
      <xdr:rowOff>104774</xdr:rowOff>
    </xdr:to>
    <xdr:pic>
      <xdr:nvPicPr>
        <xdr:cNvPr id="4" name="Picture 4" descr="C:\Users\customer\AppData\Local\Temp\SNAGHTML97fd83.PNG">
          <a:hlinkClick xmlns:r="http://schemas.openxmlformats.org/officeDocument/2006/relationships" r:id="rId1"/>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 y="57150"/>
          <a:ext cx="466724" cy="466724"/>
        </a:xfrm>
        <a:prstGeom prst="rect">
          <a:avLst/>
        </a:prstGeom>
        <a:noFill/>
      </xdr:spPr>
    </xdr:pic>
    <xdr:clientData/>
  </xdr:twoCellAnchor>
  <xdr:twoCellAnchor editAs="oneCell">
    <xdr:from>
      <xdr:col>3</xdr:col>
      <xdr:colOff>9525</xdr:colOff>
      <xdr:row>0</xdr:row>
      <xdr:rowOff>9525</xdr:rowOff>
    </xdr:from>
    <xdr:to>
      <xdr:col>6</xdr:col>
      <xdr:colOff>0</xdr:colOff>
      <xdr:row>2</xdr:row>
      <xdr:rowOff>142875</xdr:rowOff>
    </xdr:to>
    <xdr:pic>
      <xdr:nvPicPr>
        <xdr:cNvPr id="5" name="Picture 7" descr="C:\Users\customer\AppData\Local\Temp\SNAGHTMLe9a354.PNG">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838325" y="9525"/>
          <a:ext cx="1819275" cy="971550"/>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0</xdr:col>
      <xdr:colOff>495299</xdr:colOff>
      <xdr:row>0</xdr:row>
      <xdr:rowOff>495299</xdr:rowOff>
    </xdr:to>
    <xdr:pic>
      <xdr:nvPicPr>
        <xdr:cNvPr id="2" name="Picture 4" descr="C:\Users\customer\AppData\Local\Temp\SNAGHTML97fd83.PNG">
          <a:hlinkClick xmlns:r="http://schemas.openxmlformats.org/officeDocument/2006/relationships" r:id="rId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8575" y="28575"/>
          <a:ext cx="466724" cy="466724"/>
        </a:xfrm>
        <a:prstGeom prst="rect">
          <a:avLst/>
        </a:prstGeom>
        <a:noFill/>
      </xdr:spPr>
    </xdr:pic>
    <xdr:clientData/>
  </xdr:twoCellAnchor>
  <xdr:twoCellAnchor>
    <xdr:from>
      <xdr:col>7</xdr:col>
      <xdr:colOff>523314</xdr:colOff>
      <xdr:row>16</xdr:row>
      <xdr:rowOff>31937</xdr:rowOff>
    </xdr:from>
    <xdr:to>
      <xdr:col>10</xdr:col>
      <xdr:colOff>75078</xdr:colOff>
      <xdr:row>21</xdr:row>
      <xdr:rowOff>188819</xdr:rowOff>
    </xdr:to>
    <xdr:grpSp>
      <xdr:nvGrpSpPr>
        <xdr:cNvPr id="6" name="Group 5">
          <a:extLst>
            <a:ext uri="{FF2B5EF4-FFF2-40B4-BE49-F238E27FC236}">
              <a16:creationId xmlns:a16="http://schemas.microsoft.com/office/drawing/2014/main" id="{00000000-0008-0000-0300-000006000000}"/>
            </a:ext>
          </a:extLst>
        </xdr:cNvPr>
        <xdr:cNvGrpSpPr/>
      </xdr:nvGrpSpPr>
      <xdr:grpSpPr>
        <a:xfrm>
          <a:off x="8267139" y="5213537"/>
          <a:ext cx="2637864" cy="1118907"/>
          <a:chOff x="8277785" y="5220261"/>
          <a:chExt cx="2644587" cy="1120587"/>
        </a:xfrm>
      </xdr:grpSpPr>
      <xdr:sp macro="" textlink="">
        <xdr:nvSpPr>
          <xdr:cNvPr id="3" name="Right Arrow 2">
            <a:extLst>
              <a:ext uri="{FF2B5EF4-FFF2-40B4-BE49-F238E27FC236}">
                <a16:creationId xmlns:a16="http://schemas.microsoft.com/office/drawing/2014/main" id="{00000000-0008-0000-0300-000003000000}"/>
              </a:ext>
            </a:extLst>
          </xdr:cNvPr>
          <xdr:cNvSpPr/>
        </xdr:nvSpPr>
        <xdr:spPr>
          <a:xfrm>
            <a:off x="8277785" y="5220261"/>
            <a:ext cx="2644587" cy="1120587"/>
          </a:xfrm>
          <a:prstGeom prst="rightArrow">
            <a:avLst/>
          </a:prstGeom>
          <a:ln cap="sq"/>
          <a:effectLst>
            <a:outerShdw blurRad="25400" dist="50800" dir="4380000" sx="102000" sy="102000" algn="ctr" rotWithShape="0">
              <a:schemeClr val="bg1">
                <a:lumMod val="75000"/>
              </a:schemeClr>
            </a:outerShdw>
          </a:effectLst>
          <a:scene3d>
            <a:camera prst="orthographicFront"/>
            <a:lightRig rig="balanced" dir="t">
              <a:rot lat="0" lon="0" rev="600000"/>
            </a:lightRig>
          </a:scene3d>
          <a:sp3d extrusionH="76200" contourW="12700" prstMaterial="metal">
            <a:bevelT w="114300" prst="coolSlant"/>
            <a:extrusionClr>
              <a:schemeClr val="bg1">
                <a:lumMod val="85000"/>
              </a:schemeClr>
            </a:extrusionClr>
            <a:contourClr>
              <a:schemeClr val="bg1">
                <a:lumMod val="75000"/>
              </a:schemeClr>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sp macro="" textlink="">
        <xdr:nvSpPr>
          <xdr:cNvPr id="4" name="TextBox 3">
            <a:hlinkClick xmlns:r="http://schemas.openxmlformats.org/officeDocument/2006/relationships" r:id="rId3"/>
            <a:extLst>
              <a:ext uri="{FF2B5EF4-FFF2-40B4-BE49-F238E27FC236}">
                <a16:creationId xmlns:a16="http://schemas.microsoft.com/office/drawing/2014/main" id="{00000000-0008-0000-0300-000004000000}"/>
              </a:ext>
            </a:extLst>
          </xdr:cNvPr>
          <xdr:cNvSpPr txBox="1"/>
        </xdr:nvSpPr>
        <xdr:spPr>
          <a:xfrm>
            <a:off x="8432379" y="5577168"/>
            <a:ext cx="1848971" cy="403412"/>
          </a:xfrm>
          <a:prstGeom prst="rect">
            <a:avLst/>
          </a:prstGeom>
          <a:solidFill>
            <a:schemeClr val="accen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US" sz="1400" u="sng">
                <a:solidFill>
                  <a:schemeClr val="bg1"/>
                </a:solidFill>
              </a:rPr>
              <a:t>Next Coding Step</a:t>
            </a:r>
          </a:p>
        </xdr:txBody>
      </xdr:sp>
    </xdr:grpSp>
    <xdr:clientData/>
  </xdr:twoCellAnchor>
  <xdr:twoCellAnchor editAs="oneCell">
    <xdr:from>
      <xdr:col>0</xdr:col>
      <xdr:colOff>600076</xdr:colOff>
      <xdr:row>0</xdr:row>
      <xdr:rowOff>0</xdr:rowOff>
    </xdr:from>
    <xdr:to>
      <xdr:col>1</xdr:col>
      <xdr:colOff>1853046</xdr:colOff>
      <xdr:row>0</xdr:row>
      <xdr:rowOff>1064698</xdr:rowOff>
    </xdr:to>
    <xdr:pic>
      <xdr:nvPicPr>
        <xdr:cNvPr id="5" name="Picture 7">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600076" y="0"/>
          <a:ext cx="1859106" cy="1064698"/>
        </a:xfrm>
        <a:prstGeom prst="rect">
          <a:avLst/>
        </a:prstGeom>
        <a:noFill/>
        <a:ln w="1">
          <a:noFill/>
          <a:miter lim="800000"/>
          <a:headEnd/>
          <a:tailEnd type="none" w="med" len="med"/>
        </a:ln>
        <a:effec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0</xdr:col>
      <xdr:colOff>485774</xdr:colOff>
      <xdr:row>0</xdr:row>
      <xdr:rowOff>482973</xdr:rowOff>
    </xdr:to>
    <xdr:pic>
      <xdr:nvPicPr>
        <xdr:cNvPr id="2" name="Picture 4" descr="C:\Users\customer\AppData\Local\Temp\SNAGHTML97fd83.PNG">
          <a:hlinkClick xmlns:r="http://schemas.openxmlformats.org/officeDocument/2006/relationships" r:id="rId1"/>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9050" y="19050"/>
          <a:ext cx="466724" cy="466724"/>
        </a:xfrm>
        <a:prstGeom prst="rect">
          <a:avLst/>
        </a:prstGeom>
        <a:noFill/>
      </xdr:spPr>
    </xdr:pic>
    <xdr:clientData/>
  </xdr:twoCellAnchor>
  <xdr:twoCellAnchor>
    <xdr:from>
      <xdr:col>5</xdr:col>
      <xdr:colOff>851647</xdr:colOff>
      <xdr:row>17</xdr:row>
      <xdr:rowOff>67236</xdr:rowOff>
    </xdr:from>
    <xdr:to>
      <xdr:col>8</xdr:col>
      <xdr:colOff>539750</xdr:colOff>
      <xdr:row>23</xdr:row>
      <xdr:rowOff>24093</xdr:rowOff>
    </xdr:to>
    <xdr:grpSp>
      <xdr:nvGrpSpPr>
        <xdr:cNvPr id="3" name="Group 2">
          <a:extLst>
            <a:ext uri="{FF2B5EF4-FFF2-40B4-BE49-F238E27FC236}">
              <a16:creationId xmlns:a16="http://schemas.microsoft.com/office/drawing/2014/main" id="{00000000-0008-0000-0400-000003000000}"/>
            </a:ext>
          </a:extLst>
        </xdr:cNvPr>
        <xdr:cNvGrpSpPr/>
      </xdr:nvGrpSpPr>
      <xdr:grpSpPr>
        <a:xfrm>
          <a:off x="6926480" y="5909236"/>
          <a:ext cx="2767853" cy="1121024"/>
          <a:chOff x="6926480" y="5898653"/>
          <a:chExt cx="2767853" cy="1121023"/>
        </a:xfrm>
      </xdr:grpSpPr>
      <xdr:sp macro="" textlink="">
        <xdr:nvSpPr>
          <xdr:cNvPr id="4" name="Right Arrow 3">
            <a:extLst>
              <a:ext uri="{FF2B5EF4-FFF2-40B4-BE49-F238E27FC236}">
                <a16:creationId xmlns:a16="http://schemas.microsoft.com/office/drawing/2014/main" id="{00000000-0008-0000-0400-000004000000}"/>
              </a:ext>
            </a:extLst>
          </xdr:cNvPr>
          <xdr:cNvSpPr/>
        </xdr:nvSpPr>
        <xdr:spPr>
          <a:xfrm>
            <a:off x="6926480" y="5898653"/>
            <a:ext cx="2767853" cy="1121023"/>
          </a:xfrm>
          <a:prstGeom prst="rightArrow">
            <a:avLst/>
          </a:prstGeom>
          <a:ln cap="sq"/>
          <a:effectLst>
            <a:outerShdw blurRad="25400" dist="50800" dir="4380000" sx="102000" sy="102000" algn="ctr" rotWithShape="0">
              <a:schemeClr val="bg1">
                <a:lumMod val="75000"/>
              </a:schemeClr>
            </a:outerShdw>
          </a:effectLst>
          <a:scene3d>
            <a:camera prst="orthographicFront"/>
            <a:lightRig rig="balanced" dir="t">
              <a:rot lat="0" lon="0" rev="600000"/>
            </a:lightRig>
          </a:scene3d>
          <a:sp3d extrusionH="76200" contourW="12700" prstMaterial="metal">
            <a:bevelT w="114300" prst="coolSlant"/>
            <a:extrusionClr>
              <a:schemeClr val="bg1">
                <a:lumMod val="85000"/>
              </a:schemeClr>
            </a:extrusionClr>
            <a:contourClr>
              <a:schemeClr val="bg1">
                <a:lumMod val="75000"/>
              </a:schemeClr>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sp macro="" textlink="">
        <xdr:nvSpPr>
          <xdr:cNvPr id="5" name="TextBox 4">
            <a:hlinkClick xmlns:r="http://schemas.openxmlformats.org/officeDocument/2006/relationships" r:id="rId3"/>
            <a:extLst>
              <a:ext uri="{FF2B5EF4-FFF2-40B4-BE49-F238E27FC236}">
                <a16:creationId xmlns:a16="http://schemas.microsoft.com/office/drawing/2014/main" id="{00000000-0008-0000-0400-000005000000}"/>
              </a:ext>
            </a:extLst>
          </xdr:cNvPr>
          <xdr:cNvSpPr txBox="1"/>
        </xdr:nvSpPr>
        <xdr:spPr>
          <a:xfrm>
            <a:off x="7016128" y="6248151"/>
            <a:ext cx="2085539" cy="403412"/>
          </a:xfrm>
          <a:prstGeom prst="rect">
            <a:avLst/>
          </a:prstGeom>
          <a:solidFill>
            <a:schemeClr val="accen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US" sz="1400" u="sng">
                <a:solidFill>
                  <a:schemeClr val="bg1"/>
                </a:solidFill>
              </a:rPr>
              <a:t>Next Coding Step</a:t>
            </a:r>
          </a:p>
        </xdr:txBody>
      </xdr:sp>
    </xdr:grpSp>
    <xdr:clientData/>
  </xdr:twoCellAnchor>
  <xdr:twoCellAnchor editAs="oneCell">
    <xdr:from>
      <xdr:col>1</xdr:col>
      <xdr:colOff>19049</xdr:colOff>
      <xdr:row>0</xdr:row>
      <xdr:rowOff>0</xdr:rowOff>
    </xdr:from>
    <xdr:to>
      <xdr:col>1</xdr:col>
      <xdr:colOff>2352674</xdr:colOff>
      <xdr:row>1</xdr:row>
      <xdr:rowOff>2952</xdr:rowOff>
    </xdr:to>
    <xdr:pic>
      <xdr:nvPicPr>
        <xdr:cNvPr id="7" name="Picture 7">
          <a:extLst>
            <a:ext uri="{FF2B5EF4-FFF2-40B4-BE49-F238E27FC236}">
              <a16:creationId xmlns:a16="http://schemas.microsoft.com/office/drawing/2014/main" id="{00000000-0008-0000-0400-000007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628649" y="0"/>
          <a:ext cx="2333625" cy="1336452"/>
        </a:xfrm>
        <a:prstGeom prst="rect">
          <a:avLst/>
        </a:prstGeom>
        <a:noFill/>
        <a:ln w="1">
          <a:noFill/>
          <a:miter lim="800000"/>
          <a:headEnd/>
          <a:tailEnd type="none" w="med" len="med"/>
        </a:ln>
        <a:effec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381000</xdr:colOff>
      <xdr:row>0</xdr:row>
      <xdr:rowOff>381000</xdr:rowOff>
    </xdr:to>
    <xdr:pic>
      <xdr:nvPicPr>
        <xdr:cNvPr id="2" name="Picture 4" descr="C:\Users\customer\AppData\Local\Temp\SNAGHTML97fd83.PNG">
          <a:hlinkClick xmlns:r="http://schemas.openxmlformats.org/officeDocument/2006/relationships" r:id="rId1"/>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381000" cy="381000"/>
        </a:xfrm>
        <a:prstGeom prst="rect">
          <a:avLst/>
        </a:prstGeom>
        <a:noFill/>
      </xdr:spPr>
    </xdr:pic>
    <xdr:clientData/>
  </xdr:twoCellAnchor>
  <xdr:twoCellAnchor>
    <xdr:from>
      <xdr:col>34</xdr:col>
      <xdr:colOff>10630</xdr:colOff>
      <xdr:row>3</xdr:row>
      <xdr:rowOff>137583</xdr:rowOff>
    </xdr:from>
    <xdr:to>
      <xdr:col>38</xdr:col>
      <xdr:colOff>163030</xdr:colOff>
      <xdr:row>9</xdr:row>
      <xdr:rowOff>37353</xdr:rowOff>
    </xdr:to>
    <xdr:grpSp>
      <xdr:nvGrpSpPr>
        <xdr:cNvPr id="5" name="Group 4">
          <a:extLst>
            <a:ext uri="{FF2B5EF4-FFF2-40B4-BE49-F238E27FC236}">
              <a16:creationId xmlns:a16="http://schemas.microsoft.com/office/drawing/2014/main" id="{00000000-0008-0000-0500-000005000000}"/>
            </a:ext>
          </a:extLst>
        </xdr:cNvPr>
        <xdr:cNvGrpSpPr/>
      </xdr:nvGrpSpPr>
      <xdr:grpSpPr>
        <a:xfrm>
          <a:off x="24690963" y="1968500"/>
          <a:ext cx="2607734" cy="1116853"/>
          <a:chOff x="27315630" y="1968500"/>
          <a:chExt cx="2607733" cy="1116853"/>
        </a:xfrm>
      </xdr:grpSpPr>
      <xdr:sp macro="" textlink="">
        <xdr:nvSpPr>
          <xdr:cNvPr id="3" name="Right Arrow 2">
            <a:extLst>
              <a:ext uri="{FF2B5EF4-FFF2-40B4-BE49-F238E27FC236}">
                <a16:creationId xmlns:a16="http://schemas.microsoft.com/office/drawing/2014/main" id="{00000000-0008-0000-0500-000003000000}"/>
              </a:ext>
            </a:extLst>
          </xdr:cNvPr>
          <xdr:cNvSpPr/>
        </xdr:nvSpPr>
        <xdr:spPr>
          <a:xfrm>
            <a:off x="27315630" y="1968500"/>
            <a:ext cx="2607733" cy="1116853"/>
          </a:xfrm>
          <a:prstGeom prst="rightArrow">
            <a:avLst/>
          </a:prstGeom>
          <a:ln cap="sq"/>
          <a:effectLst>
            <a:outerShdw blurRad="25400" dist="50800" dir="4380000" sx="102000" sy="102000" algn="ctr" rotWithShape="0">
              <a:schemeClr val="bg1">
                <a:lumMod val="75000"/>
              </a:schemeClr>
            </a:outerShdw>
          </a:effectLst>
          <a:scene3d>
            <a:camera prst="orthographicFront"/>
            <a:lightRig rig="balanced" dir="t">
              <a:rot lat="0" lon="0" rev="600000"/>
            </a:lightRig>
          </a:scene3d>
          <a:sp3d extrusionH="76200" contourW="12700" prstMaterial="metal">
            <a:bevelT w="114300" prst="coolSlant"/>
            <a:extrusionClr>
              <a:schemeClr val="bg1">
                <a:lumMod val="85000"/>
              </a:schemeClr>
            </a:extrusionClr>
            <a:contourClr>
              <a:schemeClr val="bg1">
                <a:lumMod val="75000"/>
              </a:schemeClr>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sp macro="" textlink="">
        <xdr:nvSpPr>
          <xdr:cNvPr id="4" name="TextBox 3">
            <a:hlinkClick xmlns:r="http://schemas.openxmlformats.org/officeDocument/2006/relationships" r:id="rId3"/>
            <a:extLst>
              <a:ext uri="{FF2B5EF4-FFF2-40B4-BE49-F238E27FC236}">
                <a16:creationId xmlns:a16="http://schemas.microsoft.com/office/drawing/2014/main" id="{00000000-0008-0000-0500-000004000000}"/>
              </a:ext>
            </a:extLst>
          </xdr:cNvPr>
          <xdr:cNvSpPr txBox="1"/>
        </xdr:nvSpPr>
        <xdr:spPr>
          <a:xfrm>
            <a:off x="27405278" y="2325842"/>
            <a:ext cx="1875118" cy="402168"/>
          </a:xfrm>
          <a:prstGeom prst="rect">
            <a:avLst/>
          </a:prstGeom>
          <a:solidFill>
            <a:schemeClr val="accen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US" sz="1400" u="sng">
                <a:solidFill>
                  <a:schemeClr val="bg1"/>
                </a:solidFill>
              </a:rPr>
              <a:t>Next Coding Step</a:t>
            </a:r>
          </a:p>
        </xdr:txBody>
      </xdr:sp>
    </xdr:grpSp>
    <xdr:clientData/>
  </xdr:twoCellAnchor>
  <xdr:twoCellAnchor editAs="oneCell">
    <xdr:from>
      <xdr:col>1</xdr:col>
      <xdr:colOff>381000</xdr:colOff>
      <xdr:row>0</xdr:row>
      <xdr:rowOff>28574</xdr:rowOff>
    </xdr:from>
    <xdr:to>
      <xdr:col>1</xdr:col>
      <xdr:colOff>2062692</xdr:colOff>
      <xdr:row>0</xdr:row>
      <xdr:rowOff>1016532</xdr:rowOff>
    </xdr:to>
    <xdr:pic>
      <xdr:nvPicPr>
        <xdr:cNvPr id="6" name="Picture 7">
          <a:extLst>
            <a:ext uri="{FF2B5EF4-FFF2-40B4-BE49-F238E27FC236}">
              <a16:creationId xmlns:a16="http://schemas.microsoft.com/office/drawing/2014/main" id="{00000000-0008-0000-0500-000006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381000" y="28574"/>
          <a:ext cx="1676400" cy="987958"/>
        </a:xfrm>
        <a:prstGeom prst="rect">
          <a:avLst/>
        </a:prstGeom>
        <a:noFill/>
        <a:ln w="1">
          <a:noFill/>
          <a:miter lim="800000"/>
          <a:headEnd/>
          <a:tailEnd type="none" w="med" len="med"/>
        </a:ln>
        <a:effec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147637</xdr:colOff>
      <xdr:row>0</xdr:row>
      <xdr:rowOff>47625</xdr:rowOff>
    </xdr:from>
    <xdr:to>
      <xdr:col>1</xdr:col>
      <xdr:colOff>452437</xdr:colOff>
      <xdr:row>1</xdr:row>
      <xdr:rowOff>161925</xdr:rowOff>
    </xdr:to>
    <xdr:pic>
      <xdr:nvPicPr>
        <xdr:cNvPr id="2" name="Picture 1" descr="effective icon">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237" y="47625"/>
          <a:ext cx="304800" cy="304800"/>
        </a:xfrm>
        <a:prstGeom prst="rect">
          <a:avLst/>
        </a:prstGeom>
        <a:noFill/>
        <a:ln>
          <a:noFill/>
        </a:ln>
      </xdr:spPr>
    </xdr:pic>
    <xdr:clientData/>
  </xdr:twoCellAnchor>
  <xdr:twoCellAnchor editAs="oneCell">
    <xdr:from>
      <xdr:col>1</xdr:col>
      <xdr:colOff>147637</xdr:colOff>
      <xdr:row>3</xdr:row>
      <xdr:rowOff>28575</xdr:rowOff>
    </xdr:from>
    <xdr:to>
      <xdr:col>1</xdr:col>
      <xdr:colOff>452437</xdr:colOff>
      <xdr:row>4</xdr:row>
      <xdr:rowOff>142875</xdr:rowOff>
    </xdr:to>
    <xdr:pic>
      <xdr:nvPicPr>
        <xdr:cNvPr id="3" name="Picture 2" descr="promising icon">
          <a:extLst>
            <a:ext uri="{FF2B5EF4-FFF2-40B4-BE49-F238E27FC236}">
              <a16:creationId xmlns:a16="http://schemas.microsoft.com/office/drawing/2014/main" id="{00000000-0008-0000-06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57237" y="600075"/>
          <a:ext cx="304800" cy="304800"/>
        </a:xfrm>
        <a:prstGeom prst="rect">
          <a:avLst/>
        </a:prstGeom>
        <a:noFill/>
        <a:ln>
          <a:noFill/>
        </a:ln>
      </xdr:spPr>
    </xdr:pic>
    <xdr:clientData/>
  </xdr:twoCellAnchor>
  <xdr:twoCellAnchor editAs="oneCell">
    <xdr:from>
      <xdr:col>1</xdr:col>
      <xdr:colOff>147637</xdr:colOff>
      <xdr:row>6</xdr:row>
      <xdr:rowOff>38100</xdr:rowOff>
    </xdr:from>
    <xdr:to>
      <xdr:col>1</xdr:col>
      <xdr:colOff>452437</xdr:colOff>
      <xdr:row>7</xdr:row>
      <xdr:rowOff>152400</xdr:rowOff>
    </xdr:to>
    <xdr:pic>
      <xdr:nvPicPr>
        <xdr:cNvPr id="4" name="Picture 3" descr="no effect icon">
          <a:extLst>
            <a:ext uri="{FF2B5EF4-FFF2-40B4-BE49-F238E27FC236}">
              <a16:creationId xmlns:a16="http://schemas.microsoft.com/office/drawing/2014/main" id="{00000000-0008-0000-0600-000004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57237" y="1181100"/>
          <a:ext cx="304800" cy="304800"/>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38100</xdr:colOff>
      <xdr:row>0</xdr:row>
      <xdr:rowOff>0</xdr:rowOff>
    </xdr:from>
    <xdr:to>
      <xdr:col>0</xdr:col>
      <xdr:colOff>419100</xdr:colOff>
      <xdr:row>2</xdr:row>
      <xdr:rowOff>0</xdr:rowOff>
    </xdr:to>
    <xdr:pic>
      <xdr:nvPicPr>
        <xdr:cNvPr id="2" name="Picture 4" descr="C:\Users\customer\AppData\Local\Temp\SNAGHTML97fd83.PNG">
          <a:hlinkClick xmlns:r="http://schemas.openxmlformats.org/officeDocument/2006/relationships" r:id="rId1"/>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38100" y="47625"/>
          <a:ext cx="381000" cy="381000"/>
        </a:xfrm>
        <a:prstGeom prst="rect">
          <a:avLst/>
        </a:prstGeom>
        <a:noFill/>
      </xdr:spPr>
    </xdr:pic>
    <xdr:clientData/>
  </xdr:twoCellAnchor>
  <xdr:twoCellAnchor editAs="oneCell">
    <xdr:from>
      <xdr:col>0</xdr:col>
      <xdr:colOff>590551</xdr:colOff>
      <xdr:row>0</xdr:row>
      <xdr:rowOff>0</xdr:rowOff>
    </xdr:from>
    <xdr:to>
      <xdr:col>2</xdr:col>
      <xdr:colOff>1276351</xdr:colOff>
      <xdr:row>3</xdr:row>
      <xdr:rowOff>509546</xdr:rowOff>
    </xdr:to>
    <xdr:pic>
      <xdr:nvPicPr>
        <xdr:cNvPr id="3" name="Picture 7">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590551" y="1"/>
          <a:ext cx="1905000" cy="1119146"/>
        </a:xfrm>
        <a:prstGeom prst="rect">
          <a:avLst/>
        </a:prstGeom>
        <a:noFill/>
        <a:ln w="1">
          <a:noFill/>
          <a:miter lim="800000"/>
          <a:headEnd/>
          <a:tailEnd type="none" w="med" len="med"/>
        </a:ln>
        <a:effectLst/>
      </xdr:spPr>
    </xdr:pic>
    <xdr:clientData/>
  </xdr:twoCellAnchor>
  <xdr:twoCellAnchor editAs="oneCell">
    <xdr:from>
      <xdr:col>0</xdr:col>
      <xdr:colOff>38100</xdr:colOff>
      <xdr:row>0</xdr:row>
      <xdr:rowOff>0</xdr:rowOff>
    </xdr:from>
    <xdr:to>
      <xdr:col>0</xdr:col>
      <xdr:colOff>419100</xdr:colOff>
      <xdr:row>2</xdr:row>
      <xdr:rowOff>0</xdr:rowOff>
    </xdr:to>
    <xdr:pic>
      <xdr:nvPicPr>
        <xdr:cNvPr id="4" name="Picture 4" descr="C:\Users\customer\AppData\Local\Temp\SNAGHTML97fd83.PNG">
          <a:hlinkClick xmlns:r="http://schemas.openxmlformats.org/officeDocument/2006/relationships" r:id="rId1"/>
          <a:extLst>
            <a:ext uri="{FF2B5EF4-FFF2-40B4-BE49-F238E27FC236}">
              <a16:creationId xmlns:a16="http://schemas.microsoft.com/office/drawing/2014/main" id="{00000000-0008-0000-0700-000004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38100" y="47625"/>
          <a:ext cx="381000" cy="381000"/>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38100</xdr:colOff>
      <xdr:row>0</xdr:row>
      <xdr:rowOff>0</xdr:rowOff>
    </xdr:from>
    <xdr:to>
      <xdr:col>0</xdr:col>
      <xdr:colOff>419100</xdr:colOff>
      <xdr:row>0</xdr:row>
      <xdr:rowOff>381000</xdr:rowOff>
    </xdr:to>
    <xdr:pic>
      <xdr:nvPicPr>
        <xdr:cNvPr id="2" name="Picture 4" descr="C:\Users\customer\AppData\Local\Temp\SNAGHTML97fd83.PNG">
          <a:hlinkClick xmlns:r="http://schemas.openxmlformats.org/officeDocument/2006/relationships" r:id="rId1"/>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38100" y="47625"/>
          <a:ext cx="381000" cy="381000"/>
        </a:xfrm>
        <a:prstGeom prst="rect">
          <a:avLst/>
        </a:prstGeom>
        <a:noFill/>
      </xdr:spPr>
    </xdr:pic>
    <xdr:clientData/>
  </xdr:twoCellAnchor>
  <xdr:twoCellAnchor editAs="oneCell">
    <xdr:from>
      <xdr:col>0</xdr:col>
      <xdr:colOff>38100</xdr:colOff>
      <xdr:row>0</xdr:row>
      <xdr:rowOff>0</xdr:rowOff>
    </xdr:from>
    <xdr:to>
      <xdr:col>0</xdr:col>
      <xdr:colOff>419100</xdr:colOff>
      <xdr:row>0</xdr:row>
      <xdr:rowOff>381000</xdr:rowOff>
    </xdr:to>
    <xdr:pic>
      <xdr:nvPicPr>
        <xdr:cNvPr id="5" name="Picture 4" descr="C:\Users\customer\AppData\Local\Temp\SNAGHTML97fd83.PNG">
          <a:hlinkClick xmlns:r="http://schemas.openxmlformats.org/officeDocument/2006/relationships" r:id="rId1"/>
          <a:extLst>
            <a:ext uri="{FF2B5EF4-FFF2-40B4-BE49-F238E27FC236}">
              <a16:creationId xmlns:a16="http://schemas.microsoft.com/office/drawing/2014/main" id="{00000000-0008-0000-0800-000005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38100" y="47625"/>
          <a:ext cx="381000" cy="381000"/>
        </a:xfrm>
        <a:prstGeom prst="rect">
          <a:avLst/>
        </a:prstGeom>
        <a:noFill/>
      </xdr:spPr>
    </xdr:pic>
    <xdr:clientData/>
  </xdr:twoCellAnchor>
  <xdr:twoCellAnchor editAs="oneCell">
    <xdr:from>
      <xdr:col>0</xdr:col>
      <xdr:colOff>38100</xdr:colOff>
      <xdr:row>0</xdr:row>
      <xdr:rowOff>0</xdr:rowOff>
    </xdr:from>
    <xdr:to>
      <xdr:col>0</xdr:col>
      <xdr:colOff>419100</xdr:colOff>
      <xdr:row>0</xdr:row>
      <xdr:rowOff>381000</xdr:rowOff>
    </xdr:to>
    <xdr:pic>
      <xdr:nvPicPr>
        <xdr:cNvPr id="6" name="Picture 4" descr="C:\Users\customer\AppData\Local\Temp\SNAGHTML97fd83.PNG">
          <a:hlinkClick xmlns:r="http://schemas.openxmlformats.org/officeDocument/2006/relationships" r:id="rId1"/>
          <a:extLst>
            <a:ext uri="{FF2B5EF4-FFF2-40B4-BE49-F238E27FC236}">
              <a16:creationId xmlns:a16="http://schemas.microsoft.com/office/drawing/2014/main" id="{00000000-0008-0000-0800-000006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38100" y="0"/>
          <a:ext cx="381000" cy="381000"/>
        </a:xfrm>
        <a:prstGeom prst="rect">
          <a:avLst/>
        </a:prstGeom>
        <a:noFill/>
      </xdr:spPr>
    </xdr:pic>
    <xdr:clientData/>
  </xdr:twoCellAnchor>
  <xdr:twoCellAnchor editAs="oneCell">
    <xdr:from>
      <xdr:col>0</xdr:col>
      <xdr:colOff>38100</xdr:colOff>
      <xdr:row>0</xdr:row>
      <xdr:rowOff>0</xdr:rowOff>
    </xdr:from>
    <xdr:to>
      <xdr:col>0</xdr:col>
      <xdr:colOff>419100</xdr:colOff>
      <xdr:row>0</xdr:row>
      <xdr:rowOff>381000</xdr:rowOff>
    </xdr:to>
    <xdr:pic>
      <xdr:nvPicPr>
        <xdr:cNvPr id="9" name="Picture 4" descr="C:\Users\customer\AppData\Local\Temp\SNAGHTML97fd83.PNG">
          <a:hlinkClick xmlns:r="http://schemas.openxmlformats.org/officeDocument/2006/relationships" r:id="rId1"/>
          <a:extLst>
            <a:ext uri="{FF2B5EF4-FFF2-40B4-BE49-F238E27FC236}">
              <a16:creationId xmlns:a16="http://schemas.microsoft.com/office/drawing/2014/main" id="{00000000-0008-0000-0800-000009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38100" y="0"/>
          <a:ext cx="381000" cy="381000"/>
        </a:xfrm>
        <a:prstGeom prst="rect">
          <a:avLst/>
        </a:prstGeom>
        <a:noFill/>
      </xdr:spPr>
    </xdr:pic>
    <xdr:clientData/>
  </xdr:twoCellAnchor>
  <xdr:twoCellAnchor editAs="oneCell">
    <xdr:from>
      <xdr:col>1</xdr:col>
      <xdr:colOff>0</xdr:colOff>
      <xdr:row>0</xdr:row>
      <xdr:rowOff>0</xdr:rowOff>
    </xdr:from>
    <xdr:to>
      <xdr:col>2</xdr:col>
      <xdr:colOff>1295400</xdr:colOff>
      <xdr:row>3</xdr:row>
      <xdr:rowOff>42821</xdr:rowOff>
    </xdr:to>
    <xdr:pic>
      <xdr:nvPicPr>
        <xdr:cNvPr id="10" name="Picture 7">
          <a:extLst>
            <a:ext uri="{FF2B5EF4-FFF2-40B4-BE49-F238E27FC236}">
              <a16:creationId xmlns:a16="http://schemas.microsoft.com/office/drawing/2014/main" id="{00000000-0008-0000-0800-00000A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609600" y="0"/>
          <a:ext cx="1905000" cy="1119146"/>
        </a:xfrm>
        <a:prstGeom prst="rect">
          <a:avLst/>
        </a:prstGeom>
        <a:noFill/>
        <a:ln w="1">
          <a:noFill/>
          <a:miter lim="800000"/>
          <a:headEnd/>
          <a:tailEnd type="none" w="med" len="med"/>
        </a:ln>
        <a:effec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4:U104" headerRowCount="0" totalsRowShown="0" headerRowDxfId="64" dataDxfId="63">
  <tableColumns count="20">
    <tableColumn id="1" xr3:uid="{00000000-0010-0000-0000-000001000000}" name="Column1" headerRowDxfId="62" dataDxfId="61"/>
    <tableColumn id="2" xr3:uid="{00000000-0010-0000-0000-000002000000}" name="Column2" headerRowDxfId="60" dataDxfId="59"/>
    <tableColumn id="3" xr3:uid="{00000000-0010-0000-0000-000003000000}" name="Column3" headerRowDxfId="58" dataDxfId="57"/>
    <tableColumn id="4" xr3:uid="{00000000-0010-0000-0000-000004000000}" name="Column4" headerRowDxfId="56" dataDxfId="55"/>
    <tableColumn id="17" xr3:uid="{00000000-0010-0000-0000-000011000000}" name="Column17" headerRowDxfId="54" dataDxfId="53"/>
    <tableColumn id="15" xr3:uid="{00000000-0010-0000-0000-00000F000000}" name="Column15" headerRowDxfId="52" dataDxfId="51"/>
    <tableColumn id="5" xr3:uid="{00000000-0010-0000-0000-000005000000}" name="Column5" headerRowDxfId="50" dataDxfId="49"/>
    <tableColumn id="6" xr3:uid="{00000000-0010-0000-0000-000006000000}" name="Column6" headerRowDxfId="48" dataDxfId="47"/>
    <tableColumn id="7" xr3:uid="{00000000-0010-0000-0000-000007000000}" name="Column7" headerRowDxfId="46" dataDxfId="45"/>
    <tableColumn id="19" xr3:uid="{00000000-0010-0000-0000-000013000000}" name="Column19" headerRowDxfId="44" dataDxfId="43"/>
    <tableColumn id="21" xr3:uid="{00000000-0010-0000-0000-000015000000}" name="Column21" headerRowDxfId="42" dataDxfId="41">
      <calculatedColumnFormula>IF(Table1[[#This Row],[Column19]]="", "", (Table1[[#This Row],[Column7]]-(1.96*Table1[[#This Row],[Column19]])))</calculatedColumnFormula>
    </tableColumn>
    <tableColumn id="20" xr3:uid="{00000000-0010-0000-0000-000014000000}" name="Column20" headerRowDxfId="40" dataDxfId="39">
      <calculatedColumnFormula>IF(Table1[[#This Row],[Column19]]="", "", (Table1[[#This Row],[Column7]]+(1.96*Table1[[#This Row],[Column19]])))</calculatedColumnFormula>
    </tableColumn>
    <tableColumn id="8" xr3:uid="{00000000-0010-0000-0000-000008000000}" name="Column8" headerRowDxfId="38" dataDxfId="37"/>
    <tableColumn id="9" xr3:uid="{00000000-0010-0000-0000-000009000000}" name="Column9" headerRowDxfId="36" dataDxfId="35"/>
    <tableColumn id="10" xr3:uid="{00000000-0010-0000-0000-00000A000000}" name="Column10" headerRowDxfId="34" dataDxfId="33"/>
    <tableColumn id="11" xr3:uid="{00000000-0010-0000-0000-00000B000000}" name="Column11" headerRowDxfId="32" dataDxfId="31"/>
    <tableColumn id="12" xr3:uid="{00000000-0010-0000-0000-00000C000000}" name="Column12" headerRowDxfId="30" dataDxfId="29"/>
    <tableColumn id="13" xr3:uid="{00000000-0010-0000-0000-00000D000000}" name="Column13" headerRowDxfId="28" dataDxfId="27"/>
    <tableColumn id="16" xr3:uid="{00000000-0010-0000-0000-000010000000}" name="Column16" headerRowDxfId="26" dataDxfId="25"/>
    <tableColumn id="14" xr3:uid="{00000000-0010-0000-0000-00000E000000}" name="Column14" headerRowDxfId="24" dataDxfId="23"/>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W4:Z104" headerRowCount="0" totalsRowShown="0" headerRowDxfId="22" dataDxfId="21" tableBorderDxfId="20">
  <tableColumns count="4">
    <tableColumn id="1" xr3:uid="{00000000-0010-0000-0100-000001000000}" name="Column1" headerRowDxfId="19" dataDxfId="18"/>
    <tableColumn id="2" xr3:uid="{00000000-0010-0000-0100-000002000000}" name="Column2" headerRowDxfId="17" dataDxfId="16">
      <calculatedColumnFormula>IF(U4+AB4=0,"",U4+AB4)</calculatedColumnFormula>
    </tableColumn>
    <tableColumn id="3" xr3:uid="{00000000-0010-0000-0100-000003000000}" name="Column3" headerRowDxfId="15" dataDxfId="14">
      <calculatedColumnFormula>IF(G4="","",IF(OR(G4="NO",X4=2),"Drop",IF(X4="","","Keep")))</calculatedColumnFormula>
    </tableColumn>
    <tableColumn id="4" xr3:uid="{00000000-0010-0000-0100-000004000000}" name="Column4" headerRowDxfId="13" dataDxfId="12">
      <calculatedColumnFormula>IF(Table2[[#This Row],[Column3]]="Drop","",IF(X4="","",IF(AND(X4=6,R4="Yes",S4="TX"),1,IF(AND(X4&lt;6,X4&gt;3,R4="Yes",S4="TX"),2,IF(AND(X4&lt;7,X4&gt;3,R4="Yes",S4="CT"),3,IF(AND(X4&lt;7,X4&gt;3,R4="NO"),4,IF(OR(X4=3,X4=2),5,5)))))))</calculatedColumnFormula>
    </tableColumn>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6.xml"/><Relationship Id="rId1" Type="http://schemas.openxmlformats.org/officeDocument/2006/relationships/printerSettings" Target="../printerSettings/printerSettings4.bin"/><Relationship Id="rId4" Type="http://schemas.openxmlformats.org/officeDocument/2006/relationships/table" Target="../tables/table2.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9">
    <tabColor rgb="FF00B050"/>
  </sheetPr>
  <dimension ref="A1:L22"/>
  <sheetViews>
    <sheetView showGridLines="0" tabSelected="1" zoomScaleNormal="100" workbookViewId="0">
      <selection activeCell="A2" sqref="A2"/>
    </sheetView>
  </sheetViews>
  <sheetFormatPr defaultRowHeight="15" x14ac:dyDescent="0.25"/>
  <cols>
    <col min="1" max="1" width="13" customWidth="1"/>
  </cols>
  <sheetData>
    <row r="1" spans="1:12" ht="18" x14ac:dyDescent="0.25">
      <c r="A1" s="192" t="s">
        <v>520</v>
      </c>
    </row>
    <row r="2" spans="1:12" ht="18" x14ac:dyDescent="0.25">
      <c r="A2" s="301" t="s">
        <v>521</v>
      </c>
    </row>
    <row r="4" spans="1:12" ht="18" x14ac:dyDescent="0.25">
      <c r="A4" s="192" t="s">
        <v>523</v>
      </c>
    </row>
    <row r="5" spans="1:12" ht="18" x14ac:dyDescent="0.25">
      <c r="A5" s="322" t="s">
        <v>524</v>
      </c>
    </row>
    <row r="7" spans="1:12" x14ac:dyDescent="0.25">
      <c r="B7" s="492"/>
      <c r="C7" s="492"/>
      <c r="D7" s="492"/>
      <c r="E7" s="492"/>
      <c r="F7" s="492"/>
      <c r="G7" s="492"/>
      <c r="H7" s="492"/>
      <c r="I7" s="492"/>
    </row>
    <row r="8" spans="1:12" x14ac:dyDescent="0.25">
      <c r="B8" s="492"/>
      <c r="C8" s="492"/>
      <c r="D8" s="492"/>
      <c r="E8" s="492"/>
      <c r="F8" s="492"/>
      <c r="G8" s="492"/>
      <c r="H8" s="492"/>
      <c r="I8" s="492"/>
    </row>
    <row r="9" spans="1:12" x14ac:dyDescent="0.25">
      <c r="B9" s="492"/>
      <c r="C9" s="492"/>
      <c r="D9" s="492"/>
      <c r="E9" s="492"/>
      <c r="F9" s="492"/>
      <c r="G9" s="492"/>
      <c r="H9" s="492"/>
      <c r="I9" s="492"/>
    </row>
    <row r="14" spans="1:12" x14ac:dyDescent="0.25">
      <c r="B14" s="187"/>
      <c r="C14" s="187"/>
      <c r="D14" s="187"/>
      <c r="E14" s="187"/>
      <c r="F14" s="187"/>
      <c r="G14" s="187"/>
      <c r="H14" s="187"/>
      <c r="I14" s="187"/>
      <c r="J14" s="187"/>
      <c r="K14" s="187"/>
      <c r="L14" s="187"/>
    </row>
    <row r="15" spans="1:12" x14ac:dyDescent="0.25">
      <c r="B15" s="187"/>
      <c r="C15" s="187"/>
      <c r="D15" s="187"/>
      <c r="E15" s="187"/>
      <c r="F15" s="187"/>
      <c r="G15" s="187"/>
      <c r="H15" s="187"/>
      <c r="I15" s="187"/>
      <c r="J15" s="187"/>
      <c r="K15" s="187"/>
      <c r="L15" s="187"/>
    </row>
    <row r="22" s="187" customFormat="1" ht="15" customHeight="1" x14ac:dyDescent="0.25"/>
  </sheetData>
  <mergeCells count="1">
    <mergeCell ref="B7:I9"/>
  </mergeCells>
  <pageMargins left="0.7" right="0.7" top="0.75" bottom="0.75" header="0.3" footer="0.3"/>
  <pageSetup orientation="portrait" horizontalDpi="4294967293" verticalDpi="4294967293" r:id="rId1"/>
  <drawing r:id="rId2"/>
  <legacyDrawing r:id="rId3"/>
  <oleObjects>
    <mc:AlternateContent xmlns:mc="http://schemas.openxmlformats.org/markup-compatibility/2006">
      <mc:Choice Requires="x14">
        <oleObject progId="Document" dvAspect="DVASPECT_ICON" shapeId="2" r:id="rId4">
          <objectPr defaultSize="0" r:id="rId5">
            <anchor moveWithCells="1">
              <from>
                <xdr:col>5</xdr:col>
                <xdr:colOff>0</xdr:colOff>
                <xdr:row>31</xdr:row>
                <xdr:rowOff>0</xdr:rowOff>
              </from>
              <to>
                <xdr:col>6</xdr:col>
                <xdr:colOff>304800</xdr:colOff>
                <xdr:row>34</xdr:row>
                <xdr:rowOff>114300</xdr:rowOff>
              </to>
            </anchor>
          </objectPr>
        </oleObject>
      </mc:Choice>
      <mc:Fallback>
        <oleObject progId="Document" dvAspect="DVASPECT_ICON" shapeId="1031"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5"/>
  <dimension ref="D2:E74"/>
  <sheetViews>
    <sheetView workbookViewId="0">
      <selection activeCell="H25" sqref="H25"/>
    </sheetView>
  </sheetViews>
  <sheetFormatPr defaultRowHeight="15" x14ac:dyDescent="0.25"/>
  <cols>
    <col min="5" max="5" width="58.140625" customWidth="1"/>
  </cols>
  <sheetData>
    <row r="2" spans="4:5" ht="15.75" thickBot="1" x14ac:dyDescent="0.3">
      <c r="E2" s="323" t="s">
        <v>588</v>
      </c>
    </row>
    <row r="3" spans="4:5" ht="15.75" thickTop="1" x14ac:dyDescent="0.25">
      <c r="D3" s="520" t="s">
        <v>356</v>
      </c>
      <c r="E3" s="252" t="s">
        <v>578</v>
      </c>
    </row>
    <row r="4" spans="4:5" x14ac:dyDescent="0.25">
      <c r="D4" s="521"/>
      <c r="E4" s="253" t="s">
        <v>363</v>
      </c>
    </row>
    <row r="5" spans="4:5" x14ac:dyDescent="0.25">
      <c r="D5" s="521"/>
      <c r="E5" s="253" t="s">
        <v>364</v>
      </c>
    </row>
    <row r="6" spans="4:5" x14ac:dyDescent="0.25">
      <c r="D6" s="521"/>
      <c r="E6" s="253" t="s">
        <v>367</v>
      </c>
    </row>
    <row r="7" spans="4:5" x14ac:dyDescent="0.25">
      <c r="D7" s="521"/>
      <c r="E7" s="253" t="s">
        <v>368</v>
      </c>
    </row>
    <row r="8" spans="4:5" x14ac:dyDescent="0.25">
      <c r="D8" s="521"/>
      <c r="E8" s="253" t="s">
        <v>365</v>
      </c>
    </row>
    <row r="9" spans="4:5" x14ac:dyDescent="0.25">
      <c r="D9" s="521"/>
      <c r="E9" s="253" t="s">
        <v>366</v>
      </c>
    </row>
    <row r="10" spans="4:5" x14ac:dyDescent="0.25">
      <c r="D10" s="521"/>
      <c r="E10" s="253" t="s">
        <v>369</v>
      </c>
    </row>
    <row r="11" spans="4:5" x14ac:dyDescent="0.25">
      <c r="D11" s="521"/>
      <c r="E11" s="253" t="s">
        <v>370</v>
      </c>
    </row>
    <row r="12" spans="4:5" ht="15.75" thickBot="1" x14ac:dyDescent="0.3">
      <c r="D12" s="530"/>
      <c r="E12" s="254" t="s">
        <v>439</v>
      </c>
    </row>
    <row r="13" spans="4:5" ht="15.75" thickTop="1" x14ac:dyDescent="0.25">
      <c r="D13" s="522" t="s">
        <v>357</v>
      </c>
      <c r="E13" s="252" t="s">
        <v>579</v>
      </c>
    </row>
    <row r="14" spans="4:5" x14ac:dyDescent="0.25">
      <c r="D14" s="523"/>
      <c r="E14" s="253" t="s">
        <v>371</v>
      </c>
    </row>
    <row r="15" spans="4:5" x14ac:dyDescent="0.25">
      <c r="D15" s="523"/>
      <c r="E15" s="253" t="s">
        <v>372</v>
      </c>
    </row>
    <row r="16" spans="4:5" x14ac:dyDescent="0.25">
      <c r="D16" s="523"/>
      <c r="E16" s="253" t="s">
        <v>373</v>
      </c>
    </row>
    <row r="17" spans="4:5" x14ac:dyDescent="0.25">
      <c r="D17" s="523"/>
      <c r="E17" s="253" t="s">
        <v>374</v>
      </c>
    </row>
    <row r="18" spans="4:5" x14ac:dyDescent="0.25">
      <c r="D18" s="523"/>
      <c r="E18" s="253" t="s">
        <v>375</v>
      </c>
    </row>
    <row r="19" spans="4:5" ht="15.75" thickBot="1" x14ac:dyDescent="0.3">
      <c r="D19" s="523"/>
      <c r="E19" s="254" t="s">
        <v>440</v>
      </c>
    </row>
    <row r="20" spans="4:5" ht="15.75" customHeight="1" thickTop="1" x14ac:dyDescent="0.25">
      <c r="D20" s="525" t="s">
        <v>429</v>
      </c>
      <c r="E20" s="252" t="s">
        <v>580</v>
      </c>
    </row>
    <row r="21" spans="4:5" x14ac:dyDescent="0.25">
      <c r="D21" s="526"/>
      <c r="E21" s="253" t="s">
        <v>376</v>
      </c>
    </row>
    <row r="22" spans="4:5" x14ac:dyDescent="0.25">
      <c r="D22" s="526"/>
      <c r="E22" s="253" t="s">
        <v>377</v>
      </c>
    </row>
    <row r="23" spans="4:5" x14ac:dyDescent="0.25">
      <c r="D23" s="526"/>
      <c r="E23" s="324" t="s">
        <v>589</v>
      </c>
    </row>
    <row r="24" spans="4:5" x14ac:dyDescent="0.25">
      <c r="D24" s="526"/>
      <c r="E24" s="253" t="s">
        <v>378</v>
      </c>
    </row>
    <row r="25" spans="4:5" x14ac:dyDescent="0.25">
      <c r="D25" s="526"/>
      <c r="E25" s="324" t="s">
        <v>379</v>
      </c>
    </row>
    <row r="26" spans="4:5" ht="16.5" customHeight="1" thickBot="1" x14ac:dyDescent="0.3">
      <c r="D26" s="529"/>
      <c r="E26" s="254" t="s">
        <v>441</v>
      </c>
    </row>
    <row r="27" spans="4:5" ht="15.75" thickTop="1" x14ac:dyDescent="0.25">
      <c r="D27" s="517" t="s">
        <v>342</v>
      </c>
      <c r="E27" s="252" t="s">
        <v>581</v>
      </c>
    </row>
    <row r="28" spans="4:5" x14ac:dyDescent="0.25">
      <c r="D28" s="518"/>
      <c r="E28" s="253" t="s">
        <v>380</v>
      </c>
    </row>
    <row r="29" spans="4:5" x14ac:dyDescent="0.25">
      <c r="D29" s="518"/>
      <c r="E29" s="253" t="s">
        <v>381</v>
      </c>
    </row>
    <row r="30" spans="4:5" x14ac:dyDescent="0.25">
      <c r="D30" s="518"/>
      <c r="E30" s="253" t="s">
        <v>382</v>
      </c>
    </row>
    <row r="31" spans="4:5" x14ac:dyDescent="0.25">
      <c r="D31" s="518"/>
      <c r="E31" s="253" t="s">
        <v>383</v>
      </c>
    </row>
    <row r="32" spans="4:5" x14ac:dyDescent="0.25">
      <c r="D32" s="518"/>
      <c r="E32" s="253" t="s">
        <v>384</v>
      </c>
    </row>
    <row r="33" spans="4:5" x14ac:dyDescent="0.25">
      <c r="D33" s="518"/>
      <c r="E33" s="253" t="s">
        <v>385</v>
      </c>
    </row>
    <row r="34" spans="4:5" ht="15.75" thickBot="1" x14ac:dyDescent="0.3">
      <c r="D34" s="519"/>
      <c r="E34" s="254" t="s">
        <v>442</v>
      </c>
    </row>
    <row r="35" spans="4:5" ht="15.75" thickTop="1" x14ac:dyDescent="0.25">
      <c r="D35" s="517" t="s">
        <v>359</v>
      </c>
      <c r="E35" s="252" t="s">
        <v>582</v>
      </c>
    </row>
    <row r="36" spans="4:5" x14ac:dyDescent="0.25">
      <c r="D36" s="518"/>
      <c r="E36" s="253" t="s">
        <v>387</v>
      </c>
    </row>
    <row r="37" spans="4:5" x14ac:dyDescent="0.25">
      <c r="D37" s="518"/>
      <c r="E37" s="253" t="s">
        <v>388</v>
      </c>
    </row>
    <row r="38" spans="4:5" x14ac:dyDescent="0.25">
      <c r="D38" s="518"/>
      <c r="E38" s="253" t="s">
        <v>389</v>
      </c>
    </row>
    <row r="39" spans="4:5" x14ac:dyDescent="0.25">
      <c r="D39" s="518"/>
      <c r="E39" s="253" t="s">
        <v>390</v>
      </c>
    </row>
    <row r="40" spans="4:5" x14ac:dyDescent="0.25">
      <c r="D40" s="518"/>
      <c r="E40" s="253" t="s">
        <v>391</v>
      </c>
    </row>
    <row r="41" spans="4:5" x14ac:dyDescent="0.25">
      <c r="D41" s="518"/>
      <c r="E41" s="253" t="s">
        <v>392</v>
      </c>
    </row>
    <row r="42" spans="4:5" x14ac:dyDescent="0.25">
      <c r="D42" s="518"/>
      <c r="E42" s="253" t="s">
        <v>393</v>
      </c>
    </row>
    <row r="43" spans="4:5" ht="15.75" thickBot="1" x14ac:dyDescent="0.3">
      <c r="D43" s="518"/>
      <c r="E43" s="325" t="s">
        <v>443</v>
      </c>
    </row>
    <row r="44" spans="4:5" ht="15.75" thickTop="1" x14ac:dyDescent="0.25">
      <c r="D44" s="517" t="s">
        <v>343</v>
      </c>
      <c r="E44" s="252" t="s">
        <v>583</v>
      </c>
    </row>
    <row r="45" spans="4:5" x14ac:dyDescent="0.25">
      <c r="D45" s="518"/>
      <c r="E45" s="253" t="s">
        <v>394</v>
      </c>
    </row>
    <row r="46" spans="4:5" x14ac:dyDescent="0.25">
      <c r="D46" s="518"/>
      <c r="E46" s="253" t="s">
        <v>395</v>
      </c>
    </row>
    <row r="47" spans="4:5" x14ac:dyDescent="0.25">
      <c r="D47" s="518"/>
      <c r="E47" s="253" t="s">
        <v>396</v>
      </c>
    </row>
    <row r="48" spans="4:5" ht="15.75" thickBot="1" x14ac:dyDescent="0.3">
      <c r="D48" s="519"/>
      <c r="E48" s="254" t="s">
        <v>444</v>
      </c>
    </row>
    <row r="49" spans="4:5" ht="15.75" thickTop="1" x14ac:dyDescent="0.25">
      <c r="D49" s="527" t="s">
        <v>430</v>
      </c>
      <c r="E49" s="252" t="s">
        <v>584</v>
      </c>
    </row>
    <row r="50" spans="4:5" x14ac:dyDescent="0.25">
      <c r="D50" s="528"/>
      <c r="E50" s="253" t="s">
        <v>397</v>
      </c>
    </row>
    <row r="51" spans="4:5" x14ac:dyDescent="0.25">
      <c r="D51" s="528"/>
      <c r="E51" s="253" t="s">
        <v>398</v>
      </c>
    </row>
    <row r="52" spans="4:5" x14ac:dyDescent="0.25">
      <c r="D52" s="528"/>
      <c r="E52" s="253" t="s">
        <v>399</v>
      </c>
    </row>
    <row r="53" spans="4:5" ht="15.75" thickBot="1" x14ac:dyDescent="0.3">
      <c r="D53" s="531"/>
      <c r="E53" s="254" t="s">
        <v>445</v>
      </c>
    </row>
    <row r="54" spans="4:5" ht="15.75" thickTop="1" x14ac:dyDescent="0.25">
      <c r="D54" s="525" t="s">
        <v>431</v>
      </c>
      <c r="E54" s="252" t="s">
        <v>585</v>
      </c>
    </row>
    <row r="55" spans="4:5" x14ac:dyDescent="0.25">
      <c r="D55" s="526"/>
      <c r="E55" s="253" t="s">
        <v>400</v>
      </c>
    </row>
    <row r="56" spans="4:5" x14ac:dyDescent="0.25">
      <c r="D56" s="526"/>
      <c r="E56" s="253" t="s">
        <v>401</v>
      </c>
    </row>
    <row r="57" spans="4:5" x14ac:dyDescent="0.25">
      <c r="D57" s="526"/>
      <c r="E57" s="253" t="s">
        <v>412</v>
      </c>
    </row>
    <row r="58" spans="4:5" x14ac:dyDescent="0.25">
      <c r="D58" s="526"/>
      <c r="E58" s="253" t="s">
        <v>402</v>
      </c>
    </row>
    <row r="59" spans="4:5" x14ac:dyDescent="0.25">
      <c r="D59" s="526"/>
      <c r="E59" s="253" t="s">
        <v>403</v>
      </c>
    </row>
    <row r="60" spans="4:5" x14ac:dyDescent="0.25">
      <c r="D60" s="526"/>
      <c r="E60" s="253" t="s">
        <v>404</v>
      </c>
    </row>
    <row r="61" spans="4:5" ht="15.75" thickBot="1" x14ac:dyDescent="0.3">
      <c r="D61" s="529"/>
      <c r="E61" s="254" t="s">
        <v>446</v>
      </c>
    </row>
    <row r="62" spans="4:5" ht="15.75" customHeight="1" thickTop="1" x14ac:dyDescent="0.25">
      <c r="D62" s="517" t="s">
        <v>432</v>
      </c>
      <c r="E62" s="252" t="s">
        <v>586</v>
      </c>
    </row>
    <row r="63" spans="4:5" x14ac:dyDescent="0.25">
      <c r="D63" s="518"/>
      <c r="E63" s="253" t="s">
        <v>405</v>
      </c>
    </row>
    <row r="64" spans="4:5" x14ac:dyDescent="0.25">
      <c r="D64" s="518"/>
      <c r="E64" s="253" t="s">
        <v>406</v>
      </c>
    </row>
    <row r="65" spans="4:5" x14ac:dyDescent="0.25">
      <c r="D65" s="518"/>
      <c r="E65" s="253" t="s">
        <v>407</v>
      </c>
    </row>
    <row r="66" spans="4:5" x14ac:dyDescent="0.25">
      <c r="D66" s="518"/>
      <c r="E66" s="253" t="s">
        <v>408</v>
      </c>
    </row>
    <row r="67" spans="4:5" x14ac:dyDescent="0.25">
      <c r="D67" s="518"/>
      <c r="E67" s="326" t="s">
        <v>590</v>
      </c>
    </row>
    <row r="68" spans="4:5" x14ac:dyDescent="0.25">
      <c r="D68" s="518"/>
      <c r="E68" s="326" t="s">
        <v>409</v>
      </c>
    </row>
    <row r="69" spans="4:5" ht="15.75" thickBot="1" x14ac:dyDescent="0.3">
      <c r="D69" s="519"/>
      <c r="E69" s="254" t="s">
        <v>447</v>
      </c>
    </row>
    <row r="70" spans="4:5" ht="15.75" thickTop="1" x14ac:dyDescent="0.25">
      <c r="D70" s="517" t="s">
        <v>433</v>
      </c>
      <c r="E70" s="252" t="s">
        <v>587</v>
      </c>
    </row>
    <row r="71" spans="4:5" x14ac:dyDescent="0.25">
      <c r="D71" s="518"/>
      <c r="E71" s="253" t="s">
        <v>410</v>
      </c>
    </row>
    <row r="72" spans="4:5" x14ac:dyDescent="0.25">
      <c r="D72" s="518"/>
      <c r="E72" s="253" t="s">
        <v>411</v>
      </c>
    </row>
    <row r="73" spans="4:5" ht="15.75" thickBot="1" x14ac:dyDescent="0.3">
      <c r="D73" s="519"/>
      <c r="E73" s="254" t="s">
        <v>448</v>
      </c>
    </row>
    <row r="74" spans="4:5" ht="15.75" thickTop="1" x14ac:dyDescent="0.25"/>
  </sheetData>
  <mergeCells count="10">
    <mergeCell ref="D3:D12"/>
    <mergeCell ref="D13:D19"/>
    <mergeCell ref="D35:D43"/>
    <mergeCell ref="D44:D48"/>
    <mergeCell ref="D49:D53"/>
    <mergeCell ref="D54:D61"/>
    <mergeCell ref="D70:D73"/>
    <mergeCell ref="D20:D26"/>
    <mergeCell ref="D27:D34"/>
    <mergeCell ref="D62:D69"/>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6">
    <tabColor theme="7" tint="0.39997558519241921"/>
  </sheetPr>
  <dimension ref="B1:G13"/>
  <sheetViews>
    <sheetView zoomScale="85" zoomScaleNormal="85" workbookViewId="0">
      <selection activeCell="D15" sqref="D15"/>
    </sheetView>
  </sheetViews>
  <sheetFormatPr defaultColWidth="9.140625" defaultRowHeight="15" x14ac:dyDescent="0.25"/>
  <cols>
    <col min="1" max="1" width="9.140625" style="231"/>
    <col min="2" max="2" width="38.42578125" style="237" customWidth="1"/>
    <col min="3" max="3" width="31.140625" style="237" customWidth="1"/>
    <col min="4" max="4" width="24.140625" style="231" customWidth="1"/>
    <col min="5" max="5" width="53.28515625" style="231" customWidth="1"/>
    <col min="6" max="16384" width="9.140625" style="231"/>
  </cols>
  <sheetData>
    <row r="1" spans="2:7" ht="111" customHeight="1" thickBot="1" x14ac:dyDescent="0.3">
      <c r="B1" s="256"/>
      <c r="C1" s="532" t="s">
        <v>596</v>
      </c>
      <c r="D1" s="533"/>
      <c r="E1" s="533"/>
    </row>
    <row r="2" spans="2:7" ht="15.75" hidden="1" thickBot="1" x14ac:dyDescent="0.3">
      <c r="B2" s="232"/>
      <c r="C2" s="232"/>
      <c r="D2" s="537"/>
      <c r="E2" s="538"/>
    </row>
    <row r="3" spans="2:7" ht="15.75" thickTop="1" x14ac:dyDescent="0.25">
      <c r="B3" s="233"/>
      <c r="C3" s="327" t="s">
        <v>598</v>
      </c>
      <c r="D3" s="230" t="s">
        <v>643</v>
      </c>
      <c r="E3" s="229" t="s">
        <v>597</v>
      </c>
    </row>
    <row r="4" spans="2:7" x14ac:dyDescent="0.25">
      <c r="B4" s="247" t="s">
        <v>599</v>
      </c>
      <c r="C4" s="333"/>
      <c r="D4" s="334"/>
      <c r="E4" s="335"/>
    </row>
    <row r="5" spans="2:7" x14ac:dyDescent="0.25">
      <c r="B5" s="247" t="s">
        <v>600</v>
      </c>
      <c r="C5" s="333"/>
      <c r="D5" s="334"/>
      <c r="E5" s="335"/>
    </row>
    <row r="6" spans="2:7" x14ac:dyDescent="0.25">
      <c r="B6" s="247" t="s">
        <v>601</v>
      </c>
      <c r="C6" s="333"/>
      <c r="D6" s="334"/>
      <c r="E6" s="335"/>
    </row>
    <row r="7" spans="2:7" x14ac:dyDescent="0.25">
      <c r="B7" s="247" t="s">
        <v>602</v>
      </c>
      <c r="C7" s="333"/>
      <c r="D7" s="334"/>
      <c r="E7" s="335"/>
    </row>
    <row r="8" spans="2:7" x14ac:dyDescent="0.25">
      <c r="B8" s="247" t="s">
        <v>603</v>
      </c>
      <c r="C8" s="333"/>
      <c r="D8" s="334"/>
      <c r="E8" s="335"/>
    </row>
    <row r="9" spans="2:7" ht="15.75" thickBot="1" x14ac:dyDescent="0.3">
      <c r="B9" s="249" t="s">
        <v>604</v>
      </c>
      <c r="C9" s="336"/>
      <c r="D9" s="337"/>
      <c r="E9" s="338"/>
    </row>
    <row r="10" spans="2:7" ht="15.75" thickBot="1" x14ac:dyDescent="0.3">
      <c r="B10" s="539" t="s">
        <v>644</v>
      </c>
      <c r="C10" s="540"/>
      <c r="D10" s="541"/>
      <c r="E10" s="340" t="str">
        <f>IFERROR(((D4*E4)+(D5*E5)+(D6*E6)+(D7*E7)+(D8*E8)+(D9*E9))/(SUM(D4:D9)), "")</f>
        <v/>
      </c>
      <c r="G10" s="339"/>
    </row>
    <row r="11" spans="2:7" ht="108.75" customHeight="1" thickTop="1" thickBot="1" x14ac:dyDescent="0.3">
      <c r="B11" s="236" t="s">
        <v>422</v>
      </c>
      <c r="C11" s="534"/>
      <c r="D11" s="535"/>
      <c r="E11" s="536"/>
    </row>
    <row r="12" spans="2:7" ht="16.5" thickTop="1" x14ac:dyDescent="0.25">
      <c r="B12" s="244"/>
      <c r="C12" s="244"/>
    </row>
    <row r="13" spans="2:7" ht="15.75" x14ac:dyDescent="0.25">
      <c r="B13" s="244"/>
      <c r="C13" s="244"/>
    </row>
  </sheetData>
  <sheetProtection password="C638" sheet="1" objects="1" scenarios="1"/>
  <protectedRanges>
    <protectedRange password="CD67" sqref="D3:E3" name="Quality_4"/>
    <protectedRange password="CD67" sqref="B1:D1" name="Quality_1_2"/>
    <protectedRange password="CD67" sqref="B3:C3" name="Quality_3_1"/>
  </protectedRanges>
  <mergeCells count="4">
    <mergeCell ref="C1:E1"/>
    <mergeCell ref="C11:E11"/>
    <mergeCell ref="D2:E2"/>
    <mergeCell ref="B10:D10"/>
  </mergeCells>
  <conditionalFormatting sqref="E10">
    <cfRule type="cellIs" dxfId="11" priority="29" operator="equal">
      <formula>"Incomplete!"</formula>
    </cfRule>
    <cfRule type="cellIs" dxfId="10" priority="33" operator="equal">
      <formula>"HIGH"</formula>
    </cfRule>
    <cfRule type="cellIs" dxfId="9" priority="34" operator="equal">
      <formula>"MEDIUM"</formula>
    </cfRule>
    <cfRule type="cellIs" dxfId="8" priority="35" operator="equal">
      <formula>"LOW"</formula>
    </cfRule>
  </conditionalFormatting>
  <hyperlinks>
    <hyperlink ref="B10" location="'Quality Terms'!G193" display="Overall Quality" xr:uid="{00000000-0004-0000-0A00-000000000000}"/>
    <hyperlink ref="B4" location="'Validity Help 1'!G147" display="Design Type 1" xr:uid="{00000000-0004-0000-0A00-000001000000}"/>
    <hyperlink ref="B5" location="'Validity Help 1'!G147" display="Design Type 2" xr:uid="{00000000-0004-0000-0A00-000002000000}"/>
    <hyperlink ref="B6" location="'Validity Help 1'!G147" display="Design Type 3" xr:uid="{00000000-0004-0000-0A00-000003000000}"/>
    <hyperlink ref="B7" location="'Validity Help 1'!G147" display="Design Type 4" xr:uid="{00000000-0004-0000-0A00-000004000000}"/>
    <hyperlink ref="B8" location="'Validity Help 1'!G147" display="Design Type 5" xr:uid="{00000000-0004-0000-0A00-000005000000}"/>
    <hyperlink ref="B9" location="'Validity Help 1'!G147" display="Design Type 6" xr:uid="{00000000-0004-0000-0A00-000006000000}"/>
  </hyperlink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7">
    <tabColor theme="7" tint="0.39997558519241921"/>
  </sheetPr>
  <dimension ref="B1:AN49"/>
  <sheetViews>
    <sheetView zoomScale="85" zoomScaleNormal="85" workbookViewId="0">
      <pane xSplit="4" ySplit="3" topLeftCell="E4" activePane="bottomRight" state="frozen"/>
      <selection pane="topRight" activeCell="E1" sqref="E1"/>
      <selection pane="bottomLeft" activeCell="A4" sqref="A4"/>
      <selection pane="bottomRight" activeCell="G6" sqref="G4:G6"/>
    </sheetView>
  </sheetViews>
  <sheetFormatPr defaultColWidth="9.140625" defaultRowHeight="15" x14ac:dyDescent="0.25"/>
  <cols>
    <col min="1" max="1" width="9.140625" style="231"/>
    <col min="2" max="2" width="40.42578125" style="237" customWidth="1"/>
    <col min="3" max="3" width="15.140625" style="237" customWidth="1"/>
    <col min="4" max="4" width="11" style="237" customWidth="1"/>
    <col min="5" max="5" width="9" style="237" customWidth="1"/>
    <col min="6" max="6" width="11.85546875" style="237" customWidth="1"/>
    <col min="7" max="7" width="13.7109375" style="237" bestFit="1" customWidth="1"/>
    <col min="8" max="8" width="7.42578125" style="237" customWidth="1"/>
    <col min="9" max="9" width="7.28515625" style="237" customWidth="1"/>
    <col min="10" max="10" width="9.5703125" style="237" customWidth="1"/>
    <col min="11" max="11" width="7" style="237" customWidth="1"/>
    <col min="12" max="12" width="8.42578125" style="237" customWidth="1"/>
    <col min="13" max="14" width="8.28515625" style="237" customWidth="1"/>
    <col min="15" max="15" width="10.28515625" style="237" customWidth="1"/>
    <col min="16" max="16" width="8.28515625" style="237" customWidth="1"/>
    <col min="17" max="17" width="9.85546875" style="237" customWidth="1"/>
    <col min="18" max="18" width="10.42578125" style="237" customWidth="1"/>
    <col min="19" max="20" width="8" style="237" customWidth="1"/>
    <col min="21" max="25" width="9.140625" style="237" customWidth="1"/>
    <col min="26" max="26" width="10" style="237" customWidth="1"/>
    <col min="27" max="27" width="10.85546875" style="237" customWidth="1"/>
    <col min="28" max="29" width="9.140625" style="237" customWidth="1"/>
    <col min="30" max="30" width="9" style="237" customWidth="1"/>
    <col min="31" max="31" width="5.42578125" style="237" customWidth="1"/>
    <col min="32" max="32" width="7.42578125" style="237" customWidth="1"/>
    <col min="33" max="33" width="8.140625" style="237" customWidth="1"/>
    <col min="34" max="34" width="10.5703125" style="237" customWidth="1"/>
    <col min="35" max="35" width="11" style="231" customWidth="1"/>
    <col min="36" max="36" width="12.28515625" style="231" customWidth="1"/>
    <col min="37" max="37" width="8.140625" style="231" customWidth="1"/>
    <col min="38" max="38" width="9" style="231" customWidth="1"/>
    <col min="39" max="39" width="12.5703125" style="231" customWidth="1"/>
    <col min="40" max="40" width="46.42578125" style="231" customWidth="1"/>
    <col min="41" max="16384" width="9.140625" style="231"/>
  </cols>
  <sheetData>
    <row r="1" spans="2:38" ht="117" customHeight="1" x14ac:dyDescent="0.25">
      <c r="B1" s="256"/>
      <c r="C1" s="542" t="s">
        <v>624</v>
      </c>
      <c r="D1" s="542"/>
      <c r="E1" s="542"/>
      <c r="F1" s="542"/>
      <c r="G1" s="542"/>
      <c r="H1" s="542"/>
      <c r="I1" s="542"/>
      <c r="J1" s="542"/>
      <c r="K1" s="542"/>
      <c r="L1" s="542"/>
      <c r="M1" s="542"/>
      <c r="N1" s="542"/>
      <c r="O1" s="542"/>
      <c r="P1" s="542"/>
      <c r="Q1" s="542"/>
      <c r="R1" s="542"/>
      <c r="S1" s="542"/>
      <c r="T1" s="542"/>
      <c r="U1" s="542"/>
      <c r="V1" s="542"/>
      <c r="W1" s="542"/>
      <c r="X1" s="542"/>
      <c r="Y1" s="542"/>
      <c r="Z1" s="542"/>
      <c r="AA1" s="542"/>
      <c r="AB1" s="542"/>
      <c r="AC1" s="542"/>
      <c r="AD1" s="542"/>
      <c r="AE1" s="542"/>
      <c r="AF1" s="542"/>
      <c r="AG1" s="542"/>
      <c r="AH1" s="542"/>
      <c r="AI1" s="543"/>
      <c r="AJ1" s="543"/>
      <c r="AK1" s="543"/>
      <c r="AL1" s="543"/>
    </row>
    <row r="2" spans="2:38" ht="1.5" customHeight="1" thickBot="1" x14ac:dyDescent="0.3">
      <c r="B2" s="232"/>
      <c r="C2" s="232"/>
      <c r="D2" s="232"/>
      <c r="E2" s="232"/>
      <c r="F2" s="232"/>
      <c r="G2" s="232"/>
      <c r="H2" s="232"/>
      <c r="I2" s="232"/>
      <c r="J2" s="232"/>
      <c r="K2" s="232"/>
      <c r="L2" s="232"/>
      <c r="M2" s="232"/>
      <c r="N2" s="232"/>
      <c r="O2" s="232"/>
      <c r="P2" s="232"/>
      <c r="Q2" s="232"/>
      <c r="R2" s="232"/>
      <c r="S2" s="232"/>
      <c r="T2" s="232"/>
      <c r="U2" s="232"/>
      <c r="V2" s="232"/>
      <c r="W2" s="232"/>
      <c r="X2" s="232"/>
      <c r="Y2" s="232"/>
      <c r="Z2" s="232"/>
      <c r="AA2" s="232"/>
      <c r="AB2" s="232"/>
      <c r="AC2" s="232"/>
      <c r="AD2" s="232"/>
      <c r="AE2" s="232"/>
      <c r="AF2" s="232"/>
      <c r="AG2" s="232"/>
      <c r="AH2" s="232"/>
      <c r="AI2" s="537"/>
      <c r="AJ2" s="538"/>
      <c r="AK2" s="538"/>
      <c r="AL2" s="538"/>
    </row>
    <row r="3" spans="2:38" s="349" customFormat="1" ht="48" customHeight="1" thickTop="1" x14ac:dyDescent="0.25">
      <c r="B3" s="344" t="s">
        <v>625</v>
      </c>
      <c r="C3" s="345" t="s">
        <v>626</v>
      </c>
      <c r="D3" s="346" t="s">
        <v>651</v>
      </c>
      <c r="E3" s="346" t="s">
        <v>627</v>
      </c>
      <c r="F3" s="346" t="s">
        <v>665</v>
      </c>
      <c r="G3" s="346" t="s">
        <v>652</v>
      </c>
      <c r="H3" s="346" t="s">
        <v>636</v>
      </c>
      <c r="I3" s="346" t="s">
        <v>637</v>
      </c>
      <c r="J3" s="346" t="s">
        <v>653</v>
      </c>
      <c r="K3" s="346" t="s">
        <v>654</v>
      </c>
      <c r="L3" s="346" t="s">
        <v>655</v>
      </c>
      <c r="M3" s="346" t="s">
        <v>656</v>
      </c>
      <c r="N3" s="346" t="s">
        <v>638</v>
      </c>
      <c r="O3" s="346" t="s">
        <v>639</v>
      </c>
      <c r="P3" s="346" t="s">
        <v>640</v>
      </c>
      <c r="Q3" s="346" t="s">
        <v>641</v>
      </c>
      <c r="R3" s="346" t="s">
        <v>635</v>
      </c>
      <c r="S3" s="346" t="s">
        <v>666</v>
      </c>
      <c r="T3" s="346" t="s">
        <v>633</v>
      </c>
      <c r="U3" s="346" t="s">
        <v>645</v>
      </c>
      <c r="V3" s="346" t="s">
        <v>646</v>
      </c>
      <c r="W3" s="346" t="s">
        <v>634</v>
      </c>
      <c r="X3" s="346" t="s">
        <v>663</v>
      </c>
      <c r="Y3" s="346" t="s">
        <v>647</v>
      </c>
      <c r="Z3" s="346" t="s">
        <v>648</v>
      </c>
      <c r="AA3" s="346" t="s">
        <v>649</v>
      </c>
      <c r="AB3" s="346" t="s">
        <v>628</v>
      </c>
      <c r="AC3" s="346" t="s">
        <v>659</v>
      </c>
      <c r="AD3" s="346" t="s">
        <v>630</v>
      </c>
      <c r="AE3" s="346" t="s">
        <v>631</v>
      </c>
      <c r="AF3" s="346" t="s">
        <v>632</v>
      </c>
      <c r="AG3" s="346" t="s">
        <v>629</v>
      </c>
      <c r="AH3" s="346" t="s">
        <v>650</v>
      </c>
      <c r="AI3" s="353" t="s">
        <v>597</v>
      </c>
      <c r="AJ3" s="347" t="s">
        <v>660</v>
      </c>
      <c r="AK3" s="347" t="s">
        <v>662</v>
      </c>
      <c r="AL3" s="348" t="s">
        <v>661</v>
      </c>
    </row>
    <row r="4" spans="2:38" x14ac:dyDescent="0.25">
      <c r="B4" s="360"/>
      <c r="C4" s="333"/>
      <c r="D4" s="367"/>
      <c r="E4" s="341"/>
      <c r="F4" s="356" t="str">
        <f>IFERROR(IF($D4="r", (0.5*LN((1+$E4)/(1-$E4))),IF($D4="d", $E4, IF($D4="LOR", $E4, IF($D4="LRR", $E4, IF($D4="md", $E4, IF($D4="OR",LN($E4),IF($D4&lt;="RR",LN($E4),$E4))))))), "")</f>
        <v/>
      </c>
      <c r="G4" s="341"/>
      <c r="H4" s="341"/>
      <c r="I4" s="341"/>
      <c r="J4" s="341"/>
      <c r="K4" s="341"/>
      <c r="L4" s="341"/>
      <c r="M4" s="341"/>
      <c r="N4" s="341"/>
      <c r="O4" s="341"/>
      <c r="P4" s="341"/>
      <c r="Q4" s="341"/>
      <c r="R4" s="351" t="str">
        <f t="shared" ref="R4:R43" si="0">IF(I4&lt;&gt;"", (I4-F4)/1.96, "")</f>
        <v/>
      </c>
      <c r="S4" s="356" t="str">
        <f>IF($D4="md",IFERROR(SQRT(((L4^2)/(J4))+((M4^2)/(K4))), ""),"")</f>
        <v/>
      </c>
      <c r="T4" s="356" t="str">
        <f t="shared" ref="T4:T7" si="1">IF($D4="d",IFERROR(SQRT(((J4+K4)/(J4*K4))+((F4^2)/(2*(J4+K4)))), ""),"")</f>
        <v/>
      </c>
      <c r="U4" s="356" t="str">
        <f>IF(OR($D4="LOR",$D4="OR"),IFERROR(((1/N4)+(1/O4)+(1/P4)+(1/Q4)), ""),"")</f>
        <v/>
      </c>
      <c r="V4" s="356" t="str">
        <f>IF(OR($D4="LRR",$D4="RR"),IFERROR(((1/N4)-(1/SUM(J4:K4))+(1/P4)-(1/SUM(J4:K4))), ""),"")</f>
        <v/>
      </c>
      <c r="W4" s="356" t="str">
        <f>IF($D4="r",IFERROR(SQRT(1/(SUM(J4:K4)-3)),""),"")</f>
        <v/>
      </c>
      <c r="X4" s="356" t="str">
        <f>IF($G4&lt;&gt;"",$G4,IF($R4&lt;&gt;"",$R4, IF($S4&lt;&gt;"", $S4, IF($T4&lt;&gt;"",$T4,IF($U4&lt;&gt;"",$U4,IF($V4&lt;&gt;"",$V4,$W4))))))</f>
        <v/>
      </c>
      <c r="Y4" s="356" t="str">
        <f>IFERROR((1/(X4^2)), "")</f>
        <v/>
      </c>
      <c r="Z4" s="356" t="str">
        <f>IFERROR(Y4^2, "")</f>
        <v/>
      </c>
      <c r="AA4" s="356" t="str">
        <f>IFERROR(F4*Y4, "")</f>
        <v/>
      </c>
      <c r="AB4" s="356" t="str">
        <f>IFERROR(F4^2, "")</f>
        <v/>
      </c>
      <c r="AC4" s="356" t="str">
        <f>IFERROR(AB4*Y4, "")</f>
        <v/>
      </c>
      <c r="AD4" s="356"/>
      <c r="AE4" s="356"/>
      <c r="AF4" s="356"/>
      <c r="AG4" s="356" t="str">
        <f>IFERROR(1/(X4^2+AF45),"")</f>
        <v/>
      </c>
      <c r="AH4" s="356" t="str">
        <f>IFERROR(F4*AG4,"")</f>
        <v/>
      </c>
      <c r="AI4" s="357"/>
      <c r="AJ4" s="357"/>
      <c r="AK4" s="357"/>
      <c r="AL4" s="358"/>
    </row>
    <row r="5" spans="2:38" x14ac:dyDescent="0.25">
      <c r="B5" s="360"/>
      <c r="C5" s="333"/>
      <c r="D5" s="341"/>
      <c r="E5" s="341"/>
      <c r="F5" s="356" t="str">
        <f t="shared" ref="F5:F43" si="2">IFERROR(IF($D5="r", (0.5*LN((1+$E5)/(1-$E5))),IF($D5="d", $E5, IF($D5="LOR", $E5, IF($D5="LRR", $E5, IF($D5="md", $E5, IF($D5="OR",LN($E5),IF($D5&lt;="RR",LN($E5),$E5))))))), "")</f>
        <v/>
      </c>
      <c r="G5" s="341"/>
      <c r="H5" s="341"/>
      <c r="I5" s="341"/>
      <c r="J5" s="341"/>
      <c r="K5" s="341"/>
      <c r="L5" s="341"/>
      <c r="M5" s="341"/>
      <c r="N5" s="341"/>
      <c r="O5" s="341"/>
      <c r="P5" s="341"/>
      <c r="Q5" s="341"/>
      <c r="R5" s="351" t="str">
        <f t="shared" si="0"/>
        <v/>
      </c>
      <c r="S5" s="356" t="str">
        <f t="shared" ref="S5:S43" si="3">IF($D5="md",IFERROR(SQRT(((L5^2)/(J5))+((M5^2)/(K5))), ""),"")</f>
        <v/>
      </c>
      <c r="T5" s="356" t="str">
        <f t="shared" si="1"/>
        <v/>
      </c>
      <c r="U5" s="356" t="str">
        <f t="shared" ref="U5:U43" si="4">IF(OR($D5="LOR",$D5="OR"),IFERROR(((1/N5)+(1/O5)+(1/P5)+(1/Q5)), ""),"")</f>
        <v/>
      </c>
      <c r="V5" s="356" t="str">
        <f t="shared" ref="V5:V43" si="5">IF(OR($D5="LRR",$D5="RR"),IFERROR(((1/N5)-(1/SUM(J5:K5))+(1/P5)-(1/SUM(J5:K5))), ""),"")</f>
        <v/>
      </c>
      <c r="W5" s="356" t="str">
        <f t="shared" ref="W5:W43" si="6">IF($D5="r",IFERROR(SQRT(1/(SUM(J5:K5)-3)),""),"")</f>
        <v/>
      </c>
      <c r="X5" s="356" t="str">
        <f t="shared" ref="X5:X43" si="7">IF($G5&lt;&gt;"",$G5,IF($R5&lt;&gt;"",$R5, IF($S5&lt;&gt;"", $S5, IF($T5&lt;&gt;"",$T5,IF($U5&lt;&gt;"",$U5,IF($V5&lt;&gt;"",$V5,$W5))))))</f>
        <v/>
      </c>
      <c r="Y5" s="356" t="str">
        <f t="shared" ref="Y5:Y43" si="8">IFERROR((1/X5^2), "")</f>
        <v/>
      </c>
      <c r="Z5" s="356" t="str">
        <f t="shared" ref="Z5:Z43" si="9">IFERROR(Y5^2, "")</f>
        <v/>
      </c>
      <c r="AA5" s="356" t="str">
        <f t="shared" ref="AA5:AA43" si="10">IFERROR(F5*Y5, "")</f>
        <v/>
      </c>
      <c r="AB5" s="356" t="str">
        <f t="shared" ref="AB5:AB43" si="11">IFERROR(F5^2, "")</f>
        <v/>
      </c>
      <c r="AC5" s="356" t="str">
        <f t="shared" ref="AC5:AC43" si="12">IFERROR(AB5*Y5, "")</f>
        <v/>
      </c>
      <c r="AD5" s="356"/>
      <c r="AE5" s="356"/>
      <c r="AF5" s="356"/>
      <c r="AG5" s="356" t="str">
        <f>IFERROR(1/(X5^2+AF45),"")</f>
        <v/>
      </c>
      <c r="AH5" s="356" t="str">
        <f t="shared" ref="AH5:AH43" si="13">IFERROR(F5*AG5,"")</f>
        <v/>
      </c>
      <c r="AI5" s="357"/>
      <c r="AJ5" s="357"/>
      <c r="AK5" s="357"/>
      <c r="AL5" s="358"/>
    </row>
    <row r="6" spans="2:38" x14ac:dyDescent="0.25">
      <c r="B6" s="360"/>
      <c r="C6" s="333"/>
      <c r="D6" s="341"/>
      <c r="E6" s="341"/>
      <c r="F6" s="356" t="str">
        <f t="shared" si="2"/>
        <v/>
      </c>
      <c r="G6" s="341"/>
      <c r="H6" s="341"/>
      <c r="I6" s="341"/>
      <c r="J6" s="341"/>
      <c r="K6" s="341"/>
      <c r="L6" s="341"/>
      <c r="M6" s="341"/>
      <c r="N6" s="341"/>
      <c r="O6" s="341"/>
      <c r="P6" s="341"/>
      <c r="Q6" s="341"/>
      <c r="R6" s="351" t="str">
        <f t="shared" si="0"/>
        <v/>
      </c>
      <c r="S6" s="356" t="str">
        <f t="shared" si="3"/>
        <v/>
      </c>
      <c r="T6" s="356" t="str">
        <f t="shared" si="1"/>
        <v/>
      </c>
      <c r="U6" s="356" t="str">
        <f t="shared" si="4"/>
        <v/>
      </c>
      <c r="V6" s="356" t="str">
        <f t="shared" si="5"/>
        <v/>
      </c>
      <c r="W6" s="356" t="str">
        <f t="shared" si="6"/>
        <v/>
      </c>
      <c r="X6" s="356" t="str">
        <f t="shared" si="7"/>
        <v/>
      </c>
      <c r="Y6" s="356" t="str">
        <f t="shared" si="8"/>
        <v/>
      </c>
      <c r="Z6" s="356" t="str">
        <f t="shared" si="9"/>
        <v/>
      </c>
      <c r="AA6" s="356" t="str">
        <f t="shared" si="10"/>
        <v/>
      </c>
      <c r="AB6" s="356" t="str">
        <f t="shared" si="11"/>
        <v/>
      </c>
      <c r="AC6" s="356" t="str">
        <f t="shared" si="12"/>
        <v/>
      </c>
      <c r="AD6" s="356"/>
      <c r="AE6" s="356"/>
      <c r="AF6" s="356"/>
      <c r="AG6" s="356" t="str">
        <f>IFERROR(1/(X6^2+AF45),"")</f>
        <v/>
      </c>
      <c r="AH6" s="356" t="str">
        <f t="shared" si="13"/>
        <v/>
      </c>
      <c r="AI6" s="357"/>
      <c r="AJ6" s="357"/>
      <c r="AK6" s="357"/>
      <c r="AL6" s="358"/>
    </row>
    <row r="7" spans="2:38" x14ac:dyDescent="0.25">
      <c r="B7" s="360"/>
      <c r="C7" s="333"/>
      <c r="D7" s="341"/>
      <c r="E7" s="341"/>
      <c r="F7" s="356" t="str">
        <f t="shared" si="2"/>
        <v/>
      </c>
      <c r="G7" s="341"/>
      <c r="H7" s="341"/>
      <c r="I7" s="341"/>
      <c r="J7" s="341"/>
      <c r="K7" s="341"/>
      <c r="L7" s="341"/>
      <c r="M7" s="341"/>
      <c r="N7" s="341"/>
      <c r="O7" s="341"/>
      <c r="P7" s="341"/>
      <c r="Q7" s="341"/>
      <c r="R7" s="351" t="str">
        <f t="shared" si="0"/>
        <v/>
      </c>
      <c r="S7" s="356" t="str">
        <f t="shared" si="3"/>
        <v/>
      </c>
      <c r="T7" s="356" t="str">
        <f t="shared" si="1"/>
        <v/>
      </c>
      <c r="U7" s="356" t="str">
        <f t="shared" si="4"/>
        <v/>
      </c>
      <c r="V7" s="356" t="str">
        <f t="shared" si="5"/>
        <v/>
      </c>
      <c r="W7" s="356" t="str">
        <f t="shared" si="6"/>
        <v/>
      </c>
      <c r="X7" s="356" t="str">
        <f t="shared" si="7"/>
        <v/>
      </c>
      <c r="Y7" s="356" t="str">
        <f t="shared" si="8"/>
        <v/>
      </c>
      <c r="Z7" s="356" t="str">
        <f t="shared" si="9"/>
        <v/>
      </c>
      <c r="AA7" s="356" t="str">
        <f t="shared" si="10"/>
        <v/>
      </c>
      <c r="AB7" s="356" t="str">
        <f t="shared" si="11"/>
        <v/>
      </c>
      <c r="AC7" s="356" t="str">
        <f t="shared" si="12"/>
        <v/>
      </c>
      <c r="AD7" s="356"/>
      <c r="AE7" s="356"/>
      <c r="AF7" s="356"/>
      <c r="AG7" s="356" t="str">
        <f>IFERROR(1/(X7^2+AF45),"")</f>
        <v/>
      </c>
      <c r="AH7" s="356" t="str">
        <f t="shared" si="13"/>
        <v/>
      </c>
      <c r="AI7" s="357"/>
      <c r="AJ7" s="357"/>
      <c r="AK7" s="357"/>
      <c r="AL7" s="358"/>
    </row>
    <row r="8" spans="2:38" x14ac:dyDescent="0.25">
      <c r="B8" s="360"/>
      <c r="C8" s="333"/>
      <c r="D8" s="341"/>
      <c r="E8" s="341"/>
      <c r="F8" s="356" t="str">
        <f t="shared" si="2"/>
        <v/>
      </c>
      <c r="G8" s="341"/>
      <c r="H8" s="341"/>
      <c r="I8" s="341"/>
      <c r="J8" s="341"/>
      <c r="K8" s="341"/>
      <c r="L8" s="341"/>
      <c r="M8" s="341"/>
      <c r="N8" s="341"/>
      <c r="O8" s="341"/>
      <c r="P8" s="341"/>
      <c r="Q8" s="341"/>
      <c r="R8" s="351" t="str">
        <f t="shared" si="0"/>
        <v/>
      </c>
      <c r="S8" s="356" t="str">
        <f t="shared" si="3"/>
        <v/>
      </c>
      <c r="T8" s="356" t="str">
        <f>IF($D8="d",IFERROR(SQRT(((J8+K8)/(J8*K8))+((F8^2)/(2*(J8+K8)))), ""),"")</f>
        <v/>
      </c>
      <c r="U8" s="356" t="str">
        <f t="shared" si="4"/>
        <v/>
      </c>
      <c r="V8" s="356" t="str">
        <f t="shared" si="5"/>
        <v/>
      </c>
      <c r="W8" s="356" t="str">
        <f t="shared" si="6"/>
        <v/>
      </c>
      <c r="X8" s="356" t="str">
        <f t="shared" si="7"/>
        <v/>
      </c>
      <c r="Y8" s="356" t="str">
        <f t="shared" si="8"/>
        <v/>
      </c>
      <c r="Z8" s="356" t="str">
        <f t="shared" si="9"/>
        <v/>
      </c>
      <c r="AA8" s="356" t="str">
        <f t="shared" si="10"/>
        <v/>
      </c>
      <c r="AB8" s="356" t="str">
        <f t="shared" si="11"/>
        <v/>
      </c>
      <c r="AC8" s="356" t="str">
        <f t="shared" si="12"/>
        <v/>
      </c>
      <c r="AD8" s="356"/>
      <c r="AE8" s="356"/>
      <c r="AF8" s="356"/>
      <c r="AG8" s="356" t="str">
        <f>IFERROR(1/(X8^2+AF45),"")</f>
        <v/>
      </c>
      <c r="AH8" s="356" t="str">
        <f t="shared" si="13"/>
        <v/>
      </c>
      <c r="AI8" s="357"/>
      <c r="AJ8" s="357"/>
      <c r="AK8" s="357"/>
      <c r="AL8" s="358"/>
    </row>
    <row r="9" spans="2:38" x14ac:dyDescent="0.25">
      <c r="B9" s="360"/>
      <c r="C9" s="333"/>
      <c r="D9" s="341"/>
      <c r="E9" s="341"/>
      <c r="F9" s="356" t="str">
        <f t="shared" si="2"/>
        <v/>
      </c>
      <c r="G9" s="341"/>
      <c r="H9" s="341"/>
      <c r="I9" s="341"/>
      <c r="J9" s="341"/>
      <c r="K9" s="341"/>
      <c r="L9" s="341"/>
      <c r="M9" s="341"/>
      <c r="N9" s="341"/>
      <c r="O9" s="341"/>
      <c r="P9" s="341"/>
      <c r="Q9" s="341"/>
      <c r="R9" s="351" t="str">
        <f t="shared" si="0"/>
        <v/>
      </c>
      <c r="S9" s="356" t="str">
        <f t="shared" si="3"/>
        <v/>
      </c>
      <c r="T9" s="356" t="str">
        <f t="shared" ref="T9:T43" si="14">IF($D9="d",IFERROR(SQRT(((J9+K9)/(J9*K9))+((F9^2)/(2*(J9+K9)))), ""),"")</f>
        <v/>
      </c>
      <c r="U9" s="356" t="str">
        <f t="shared" si="4"/>
        <v/>
      </c>
      <c r="V9" s="356" t="str">
        <f t="shared" si="5"/>
        <v/>
      </c>
      <c r="W9" s="356" t="str">
        <f t="shared" si="6"/>
        <v/>
      </c>
      <c r="X9" s="356" t="str">
        <f t="shared" si="7"/>
        <v/>
      </c>
      <c r="Y9" s="356" t="str">
        <f t="shared" si="8"/>
        <v/>
      </c>
      <c r="Z9" s="356" t="str">
        <f t="shared" si="9"/>
        <v/>
      </c>
      <c r="AA9" s="356" t="str">
        <f t="shared" si="10"/>
        <v/>
      </c>
      <c r="AB9" s="356" t="str">
        <f t="shared" si="11"/>
        <v/>
      </c>
      <c r="AC9" s="356" t="str">
        <f t="shared" si="12"/>
        <v/>
      </c>
      <c r="AD9" s="356"/>
      <c r="AE9" s="356"/>
      <c r="AF9" s="356"/>
      <c r="AG9" s="356" t="str">
        <f>IFERROR(1/(X9^2+AF45),"")</f>
        <v/>
      </c>
      <c r="AH9" s="356" t="str">
        <f t="shared" si="13"/>
        <v/>
      </c>
      <c r="AI9" s="357"/>
      <c r="AJ9" s="357"/>
      <c r="AK9" s="357"/>
      <c r="AL9" s="358"/>
    </row>
    <row r="10" spans="2:38" x14ac:dyDescent="0.25">
      <c r="B10" s="360"/>
      <c r="C10" s="333"/>
      <c r="D10" s="341"/>
      <c r="E10" s="341"/>
      <c r="F10" s="356" t="str">
        <f t="shared" si="2"/>
        <v/>
      </c>
      <c r="G10" s="341"/>
      <c r="H10" s="341"/>
      <c r="I10" s="341"/>
      <c r="J10" s="341"/>
      <c r="K10" s="341"/>
      <c r="L10" s="341"/>
      <c r="M10" s="341"/>
      <c r="N10" s="341"/>
      <c r="O10" s="341"/>
      <c r="P10" s="341"/>
      <c r="Q10" s="341"/>
      <c r="R10" s="351" t="str">
        <f t="shared" si="0"/>
        <v/>
      </c>
      <c r="S10" s="356" t="str">
        <f t="shared" si="3"/>
        <v/>
      </c>
      <c r="T10" s="356" t="str">
        <f t="shared" si="14"/>
        <v/>
      </c>
      <c r="U10" s="356" t="str">
        <f t="shared" si="4"/>
        <v/>
      </c>
      <c r="V10" s="356" t="str">
        <f t="shared" si="5"/>
        <v/>
      </c>
      <c r="W10" s="356" t="str">
        <f t="shared" si="6"/>
        <v/>
      </c>
      <c r="X10" s="356" t="str">
        <f t="shared" si="7"/>
        <v/>
      </c>
      <c r="Y10" s="356" t="str">
        <f t="shared" si="8"/>
        <v/>
      </c>
      <c r="Z10" s="356" t="str">
        <f t="shared" si="9"/>
        <v/>
      </c>
      <c r="AA10" s="356" t="str">
        <f t="shared" si="10"/>
        <v/>
      </c>
      <c r="AB10" s="356" t="str">
        <f t="shared" si="11"/>
        <v/>
      </c>
      <c r="AC10" s="356" t="str">
        <f t="shared" si="12"/>
        <v/>
      </c>
      <c r="AD10" s="356"/>
      <c r="AE10" s="356"/>
      <c r="AF10" s="356"/>
      <c r="AG10" s="356" t="str">
        <f>IFERROR(1/(X10^2+AF45),"")</f>
        <v/>
      </c>
      <c r="AH10" s="356" t="str">
        <f t="shared" si="13"/>
        <v/>
      </c>
      <c r="AI10" s="357"/>
      <c r="AJ10" s="357"/>
      <c r="AK10" s="357"/>
      <c r="AL10" s="358"/>
    </row>
    <row r="11" spans="2:38" x14ac:dyDescent="0.25">
      <c r="B11" s="360"/>
      <c r="C11" s="333"/>
      <c r="D11" s="341"/>
      <c r="E11" s="341"/>
      <c r="F11" s="356" t="str">
        <f t="shared" si="2"/>
        <v/>
      </c>
      <c r="G11" s="341"/>
      <c r="H11" s="341"/>
      <c r="I11" s="341"/>
      <c r="J11" s="341"/>
      <c r="K11" s="341"/>
      <c r="L11" s="341"/>
      <c r="M11" s="341"/>
      <c r="N11" s="341"/>
      <c r="O11" s="341"/>
      <c r="P11" s="341"/>
      <c r="Q11" s="341"/>
      <c r="R11" s="351" t="str">
        <f t="shared" si="0"/>
        <v/>
      </c>
      <c r="S11" s="356" t="str">
        <f t="shared" si="3"/>
        <v/>
      </c>
      <c r="T11" s="356" t="str">
        <f t="shared" si="14"/>
        <v/>
      </c>
      <c r="U11" s="356" t="str">
        <f t="shared" si="4"/>
        <v/>
      </c>
      <c r="V11" s="356" t="str">
        <f t="shared" si="5"/>
        <v/>
      </c>
      <c r="W11" s="356" t="str">
        <f t="shared" si="6"/>
        <v/>
      </c>
      <c r="X11" s="356" t="str">
        <f t="shared" si="7"/>
        <v/>
      </c>
      <c r="Y11" s="356" t="str">
        <f t="shared" si="8"/>
        <v/>
      </c>
      <c r="Z11" s="356" t="str">
        <f t="shared" si="9"/>
        <v/>
      </c>
      <c r="AA11" s="356" t="str">
        <f t="shared" si="10"/>
        <v/>
      </c>
      <c r="AB11" s="356" t="str">
        <f t="shared" si="11"/>
        <v/>
      </c>
      <c r="AC11" s="356" t="str">
        <f t="shared" si="12"/>
        <v/>
      </c>
      <c r="AD11" s="356"/>
      <c r="AE11" s="356"/>
      <c r="AF11" s="356"/>
      <c r="AG11" s="356" t="str">
        <f>IFERROR(1/(X11^2+AF45),"")</f>
        <v/>
      </c>
      <c r="AH11" s="356" t="str">
        <f t="shared" si="13"/>
        <v/>
      </c>
      <c r="AI11" s="357"/>
      <c r="AJ11" s="357"/>
      <c r="AK11" s="357"/>
      <c r="AL11" s="358"/>
    </row>
    <row r="12" spans="2:38" x14ac:dyDescent="0.25">
      <c r="B12" s="360"/>
      <c r="C12" s="333"/>
      <c r="D12" s="341"/>
      <c r="E12" s="341"/>
      <c r="F12" s="356" t="str">
        <f t="shared" si="2"/>
        <v/>
      </c>
      <c r="G12" s="341"/>
      <c r="H12" s="341"/>
      <c r="I12" s="341"/>
      <c r="J12" s="341"/>
      <c r="K12" s="341"/>
      <c r="L12" s="341"/>
      <c r="M12" s="341"/>
      <c r="N12" s="341"/>
      <c r="O12" s="341"/>
      <c r="P12" s="341"/>
      <c r="Q12" s="341"/>
      <c r="R12" s="351" t="str">
        <f t="shared" si="0"/>
        <v/>
      </c>
      <c r="S12" s="356" t="str">
        <f t="shared" si="3"/>
        <v/>
      </c>
      <c r="T12" s="356" t="str">
        <f t="shared" si="14"/>
        <v/>
      </c>
      <c r="U12" s="356" t="str">
        <f t="shared" si="4"/>
        <v/>
      </c>
      <c r="V12" s="356" t="str">
        <f t="shared" si="5"/>
        <v/>
      </c>
      <c r="W12" s="356" t="str">
        <f t="shared" si="6"/>
        <v/>
      </c>
      <c r="X12" s="356" t="str">
        <f t="shared" si="7"/>
        <v/>
      </c>
      <c r="Y12" s="356" t="str">
        <f t="shared" si="8"/>
        <v/>
      </c>
      <c r="Z12" s="356" t="str">
        <f t="shared" si="9"/>
        <v/>
      </c>
      <c r="AA12" s="356" t="str">
        <f t="shared" si="10"/>
        <v/>
      </c>
      <c r="AB12" s="356" t="str">
        <f t="shared" si="11"/>
        <v/>
      </c>
      <c r="AC12" s="356" t="str">
        <f t="shared" si="12"/>
        <v/>
      </c>
      <c r="AD12" s="356"/>
      <c r="AE12" s="356"/>
      <c r="AF12" s="356"/>
      <c r="AG12" s="356" t="str">
        <f>IFERROR(1/(X12^2+AF45),"")</f>
        <v/>
      </c>
      <c r="AH12" s="356" t="str">
        <f t="shared" si="13"/>
        <v/>
      </c>
      <c r="AI12" s="357"/>
      <c r="AJ12" s="357"/>
      <c r="AK12" s="357"/>
      <c r="AL12" s="358"/>
    </row>
    <row r="13" spans="2:38" x14ac:dyDescent="0.25">
      <c r="B13" s="360"/>
      <c r="C13" s="333"/>
      <c r="D13" s="341"/>
      <c r="E13" s="341"/>
      <c r="F13" s="356" t="str">
        <f t="shared" si="2"/>
        <v/>
      </c>
      <c r="G13" s="341"/>
      <c r="H13" s="341"/>
      <c r="I13" s="341"/>
      <c r="J13" s="341"/>
      <c r="K13" s="341"/>
      <c r="L13" s="341"/>
      <c r="M13" s="341"/>
      <c r="N13" s="341"/>
      <c r="O13" s="341"/>
      <c r="P13" s="341"/>
      <c r="Q13" s="341"/>
      <c r="R13" s="351" t="str">
        <f t="shared" si="0"/>
        <v/>
      </c>
      <c r="S13" s="356" t="str">
        <f t="shared" si="3"/>
        <v/>
      </c>
      <c r="T13" s="356" t="str">
        <f t="shared" si="14"/>
        <v/>
      </c>
      <c r="U13" s="356" t="str">
        <f t="shared" si="4"/>
        <v/>
      </c>
      <c r="V13" s="356" t="str">
        <f t="shared" si="5"/>
        <v/>
      </c>
      <c r="W13" s="356" t="str">
        <f t="shared" si="6"/>
        <v/>
      </c>
      <c r="X13" s="356" t="str">
        <f t="shared" si="7"/>
        <v/>
      </c>
      <c r="Y13" s="356" t="str">
        <f t="shared" si="8"/>
        <v/>
      </c>
      <c r="Z13" s="356" t="str">
        <f t="shared" si="9"/>
        <v/>
      </c>
      <c r="AA13" s="356" t="str">
        <f t="shared" si="10"/>
        <v/>
      </c>
      <c r="AB13" s="356" t="str">
        <f t="shared" si="11"/>
        <v/>
      </c>
      <c r="AC13" s="356" t="str">
        <f t="shared" si="12"/>
        <v/>
      </c>
      <c r="AD13" s="356"/>
      <c r="AE13" s="356"/>
      <c r="AF13" s="356"/>
      <c r="AG13" s="356" t="str">
        <f>IFERROR(1/(X13^2+AF45),"")</f>
        <v/>
      </c>
      <c r="AH13" s="356" t="str">
        <f t="shared" si="13"/>
        <v/>
      </c>
      <c r="AI13" s="357"/>
      <c r="AJ13" s="357"/>
      <c r="AK13" s="357"/>
      <c r="AL13" s="358"/>
    </row>
    <row r="14" spans="2:38" x14ac:dyDescent="0.25">
      <c r="B14" s="360"/>
      <c r="C14" s="333"/>
      <c r="D14" s="341"/>
      <c r="E14" s="341"/>
      <c r="F14" s="356" t="str">
        <f t="shared" si="2"/>
        <v/>
      </c>
      <c r="G14" s="341"/>
      <c r="H14" s="341"/>
      <c r="I14" s="341"/>
      <c r="J14" s="341"/>
      <c r="K14" s="341"/>
      <c r="L14" s="341"/>
      <c r="M14" s="341"/>
      <c r="N14" s="341"/>
      <c r="O14" s="341"/>
      <c r="P14" s="341"/>
      <c r="Q14" s="341"/>
      <c r="R14" s="351" t="str">
        <f t="shared" si="0"/>
        <v/>
      </c>
      <c r="S14" s="356" t="str">
        <f t="shared" si="3"/>
        <v/>
      </c>
      <c r="T14" s="356" t="str">
        <f t="shared" si="14"/>
        <v/>
      </c>
      <c r="U14" s="356" t="str">
        <f t="shared" si="4"/>
        <v/>
      </c>
      <c r="V14" s="356" t="str">
        <f t="shared" si="5"/>
        <v/>
      </c>
      <c r="W14" s="356" t="str">
        <f t="shared" si="6"/>
        <v/>
      </c>
      <c r="X14" s="356" t="str">
        <f t="shared" si="7"/>
        <v/>
      </c>
      <c r="Y14" s="356" t="str">
        <f t="shared" si="8"/>
        <v/>
      </c>
      <c r="Z14" s="356" t="str">
        <f t="shared" si="9"/>
        <v/>
      </c>
      <c r="AA14" s="356" t="str">
        <f t="shared" si="10"/>
        <v/>
      </c>
      <c r="AB14" s="356" t="str">
        <f t="shared" si="11"/>
        <v/>
      </c>
      <c r="AC14" s="356" t="str">
        <f t="shared" si="12"/>
        <v/>
      </c>
      <c r="AD14" s="356"/>
      <c r="AE14" s="356"/>
      <c r="AF14" s="356"/>
      <c r="AG14" s="356" t="str">
        <f>IFERROR(1/(X14^2+AF45),"")</f>
        <v/>
      </c>
      <c r="AH14" s="356" t="str">
        <f t="shared" si="13"/>
        <v/>
      </c>
      <c r="AI14" s="357"/>
      <c r="AJ14" s="357"/>
      <c r="AK14" s="357"/>
      <c r="AL14" s="358"/>
    </row>
    <row r="15" spans="2:38" x14ac:dyDescent="0.25">
      <c r="B15" s="360"/>
      <c r="C15" s="333"/>
      <c r="D15" s="341"/>
      <c r="E15" s="341"/>
      <c r="F15" s="356" t="str">
        <f t="shared" si="2"/>
        <v/>
      </c>
      <c r="G15" s="341"/>
      <c r="H15" s="341"/>
      <c r="I15" s="341"/>
      <c r="J15" s="341"/>
      <c r="K15" s="341"/>
      <c r="L15" s="341"/>
      <c r="M15" s="341"/>
      <c r="N15" s="341"/>
      <c r="O15" s="341"/>
      <c r="P15" s="341"/>
      <c r="Q15" s="341"/>
      <c r="R15" s="351" t="str">
        <f t="shared" si="0"/>
        <v/>
      </c>
      <c r="S15" s="356" t="str">
        <f t="shared" si="3"/>
        <v/>
      </c>
      <c r="T15" s="356" t="str">
        <f t="shared" si="14"/>
        <v/>
      </c>
      <c r="U15" s="356" t="str">
        <f t="shared" si="4"/>
        <v/>
      </c>
      <c r="V15" s="356" t="str">
        <f t="shared" si="5"/>
        <v/>
      </c>
      <c r="W15" s="356" t="str">
        <f t="shared" si="6"/>
        <v/>
      </c>
      <c r="X15" s="356" t="str">
        <f t="shared" si="7"/>
        <v/>
      </c>
      <c r="Y15" s="356" t="str">
        <f t="shared" si="8"/>
        <v/>
      </c>
      <c r="Z15" s="356" t="str">
        <f t="shared" si="9"/>
        <v/>
      </c>
      <c r="AA15" s="356" t="str">
        <f t="shared" si="10"/>
        <v/>
      </c>
      <c r="AB15" s="356" t="str">
        <f t="shared" si="11"/>
        <v/>
      </c>
      <c r="AC15" s="356" t="str">
        <f t="shared" si="12"/>
        <v/>
      </c>
      <c r="AD15" s="356"/>
      <c r="AE15" s="356"/>
      <c r="AF15" s="356"/>
      <c r="AG15" s="356" t="str">
        <f>IFERROR(1/(X15^2+AF45),"")</f>
        <v/>
      </c>
      <c r="AH15" s="356" t="str">
        <f t="shared" si="13"/>
        <v/>
      </c>
      <c r="AI15" s="357"/>
      <c r="AJ15" s="357"/>
      <c r="AK15" s="357"/>
      <c r="AL15" s="358"/>
    </row>
    <row r="16" spans="2:38" x14ac:dyDescent="0.25">
      <c r="B16" s="360"/>
      <c r="C16" s="333"/>
      <c r="D16" s="341"/>
      <c r="E16" s="341"/>
      <c r="F16" s="356" t="str">
        <f t="shared" si="2"/>
        <v/>
      </c>
      <c r="G16" s="341"/>
      <c r="H16" s="341"/>
      <c r="I16" s="341"/>
      <c r="J16" s="341"/>
      <c r="K16" s="341"/>
      <c r="L16" s="341"/>
      <c r="M16" s="341"/>
      <c r="N16" s="341"/>
      <c r="O16" s="341"/>
      <c r="P16" s="341"/>
      <c r="Q16" s="341"/>
      <c r="R16" s="351" t="str">
        <f t="shared" si="0"/>
        <v/>
      </c>
      <c r="S16" s="356" t="str">
        <f t="shared" si="3"/>
        <v/>
      </c>
      <c r="T16" s="356" t="str">
        <f t="shared" si="14"/>
        <v/>
      </c>
      <c r="U16" s="356" t="str">
        <f t="shared" si="4"/>
        <v/>
      </c>
      <c r="V16" s="356" t="str">
        <f t="shared" si="5"/>
        <v/>
      </c>
      <c r="W16" s="356" t="str">
        <f t="shared" si="6"/>
        <v/>
      </c>
      <c r="X16" s="356" t="str">
        <f t="shared" si="7"/>
        <v/>
      </c>
      <c r="Y16" s="356" t="str">
        <f t="shared" si="8"/>
        <v/>
      </c>
      <c r="Z16" s="356" t="str">
        <f t="shared" si="9"/>
        <v/>
      </c>
      <c r="AA16" s="356" t="str">
        <f t="shared" si="10"/>
        <v/>
      </c>
      <c r="AB16" s="356" t="str">
        <f t="shared" si="11"/>
        <v/>
      </c>
      <c r="AC16" s="356" t="str">
        <f t="shared" si="12"/>
        <v/>
      </c>
      <c r="AD16" s="356"/>
      <c r="AE16" s="356"/>
      <c r="AF16" s="356"/>
      <c r="AG16" s="356" t="str">
        <f>IFERROR(1/(X16^2+AF45),"")</f>
        <v/>
      </c>
      <c r="AH16" s="356" t="str">
        <f t="shared" si="13"/>
        <v/>
      </c>
      <c r="AI16" s="357"/>
      <c r="AJ16" s="357"/>
      <c r="AK16" s="357"/>
      <c r="AL16" s="358"/>
    </row>
    <row r="17" spans="2:38" x14ac:dyDescent="0.25">
      <c r="B17" s="360"/>
      <c r="C17" s="333"/>
      <c r="D17" s="341"/>
      <c r="E17" s="341"/>
      <c r="F17" s="356" t="str">
        <f t="shared" si="2"/>
        <v/>
      </c>
      <c r="G17" s="341"/>
      <c r="H17" s="341"/>
      <c r="I17" s="341"/>
      <c r="J17" s="341"/>
      <c r="K17" s="341"/>
      <c r="L17" s="341"/>
      <c r="M17" s="341"/>
      <c r="N17" s="341"/>
      <c r="O17" s="341"/>
      <c r="P17" s="341"/>
      <c r="Q17" s="341"/>
      <c r="R17" s="351" t="str">
        <f t="shared" si="0"/>
        <v/>
      </c>
      <c r="S17" s="356" t="str">
        <f t="shared" si="3"/>
        <v/>
      </c>
      <c r="T17" s="356" t="str">
        <f t="shared" si="14"/>
        <v/>
      </c>
      <c r="U17" s="356" t="str">
        <f t="shared" si="4"/>
        <v/>
      </c>
      <c r="V17" s="356" t="str">
        <f t="shared" si="5"/>
        <v/>
      </c>
      <c r="W17" s="356" t="str">
        <f t="shared" si="6"/>
        <v/>
      </c>
      <c r="X17" s="356" t="str">
        <f t="shared" si="7"/>
        <v/>
      </c>
      <c r="Y17" s="356" t="str">
        <f t="shared" si="8"/>
        <v/>
      </c>
      <c r="Z17" s="356" t="str">
        <f t="shared" si="9"/>
        <v/>
      </c>
      <c r="AA17" s="356" t="str">
        <f t="shared" si="10"/>
        <v/>
      </c>
      <c r="AB17" s="356" t="str">
        <f t="shared" si="11"/>
        <v/>
      </c>
      <c r="AC17" s="356" t="str">
        <f t="shared" si="12"/>
        <v/>
      </c>
      <c r="AD17" s="356"/>
      <c r="AE17" s="356"/>
      <c r="AF17" s="356"/>
      <c r="AG17" s="356" t="str">
        <f>IFERROR(1/(X17^2+AF45),"")</f>
        <v/>
      </c>
      <c r="AH17" s="356" t="str">
        <f t="shared" si="13"/>
        <v/>
      </c>
      <c r="AI17" s="357"/>
      <c r="AJ17" s="357"/>
      <c r="AK17" s="357"/>
      <c r="AL17" s="358"/>
    </row>
    <row r="18" spans="2:38" x14ac:dyDescent="0.25">
      <c r="B18" s="360"/>
      <c r="C18" s="333"/>
      <c r="D18" s="341"/>
      <c r="E18" s="341"/>
      <c r="F18" s="356" t="str">
        <f t="shared" si="2"/>
        <v/>
      </c>
      <c r="G18" s="341"/>
      <c r="H18" s="341"/>
      <c r="I18" s="341"/>
      <c r="J18" s="341"/>
      <c r="K18" s="341"/>
      <c r="L18" s="341"/>
      <c r="M18" s="341"/>
      <c r="N18" s="341"/>
      <c r="O18" s="341"/>
      <c r="P18" s="341"/>
      <c r="Q18" s="341"/>
      <c r="R18" s="351" t="str">
        <f t="shared" si="0"/>
        <v/>
      </c>
      <c r="S18" s="356" t="str">
        <f t="shared" si="3"/>
        <v/>
      </c>
      <c r="T18" s="356" t="str">
        <f t="shared" si="14"/>
        <v/>
      </c>
      <c r="U18" s="356" t="str">
        <f t="shared" si="4"/>
        <v/>
      </c>
      <c r="V18" s="356" t="str">
        <f t="shared" si="5"/>
        <v/>
      </c>
      <c r="W18" s="356" t="str">
        <f t="shared" si="6"/>
        <v/>
      </c>
      <c r="X18" s="356" t="str">
        <f t="shared" si="7"/>
        <v/>
      </c>
      <c r="Y18" s="356" t="str">
        <f t="shared" si="8"/>
        <v/>
      </c>
      <c r="Z18" s="356" t="str">
        <f t="shared" si="9"/>
        <v/>
      </c>
      <c r="AA18" s="356" t="str">
        <f t="shared" si="10"/>
        <v/>
      </c>
      <c r="AB18" s="356" t="str">
        <f t="shared" si="11"/>
        <v/>
      </c>
      <c r="AC18" s="356" t="str">
        <f t="shared" si="12"/>
        <v/>
      </c>
      <c r="AD18" s="356"/>
      <c r="AE18" s="356"/>
      <c r="AF18" s="356"/>
      <c r="AG18" s="356" t="str">
        <f>IFERROR(1/(X18^2+AF45),"")</f>
        <v/>
      </c>
      <c r="AH18" s="356" t="str">
        <f t="shared" si="13"/>
        <v/>
      </c>
      <c r="AI18" s="357"/>
      <c r="AJ18" s="357"/>
      <c r="AK18" s="357"/>
      <c r="AL18" s="358"/>
    </row>
    <row r="19" spans="2:38" x14ac:dyDescent="0.25">
      <c r="B19" s="360"/>
      <c r="C19" s="333"/>
      <c r="D19" s="341"/>
      <c r="E19" s="341"/>
      <c r="F19" s="356" t="str">
        <f>IFERROR(IF($D19="r", (0.5*LN((1+$E19)/(1-$E19))),IF($D19="d", $E19, IF($D19="LOR", $E19, IF($D19="LRR", $E19, IF($D19="md", $E19, IF($D19="OR",LN($E19),IF($D19&lt;="RR",LN($E19),$E19))))))), "")</f>
        <v/>
      </c>
      <c r="G19" s="341"/>
      <c r="H19" s="341"/>
      <c r="I19" s="341"/>
      <c r="J19" s="341"/>
      <c r="K19" s="341"/>
      <c r="L19" s="341"/>
      <c r="M19" s="341"/>
      <c r="N19" s="341"/>
      <c r="O19" s="341"/>
      <c r="P19" s="341"/>
      <c r="Q19" s="341"/>
      <c r="R19" s="351" t="str">
        <f t="shared" si="0"/>
        <v/>
      </c>
      <c r="S19" s="356" t="str">
        <f t="shared" si="3"/>
        <v/>
      </c>
      <c r="T19" s="356" t="str">
        <f t="shared" si="14"/>
        <v/>
      </c>
      <c r="U19" s="356" t="str">
        <f t="shared" si="4"/>
        <v/>
      </c>
      <c r="V19" s="356" t="str">
        <f t="shared" si="5"/>
        <v/>
      </c>
      <c r="W19" s="356" t="str">
        <f t="shared" si="6"/>
        <v/>
      </c>
      <c r="X19" s="356" t="str">
        <f t="shared" si="7"/>
        <v/>
      </c>
      <c r="Y19" s="356" t="str">
        <f t="shared" si="8"/>
        <v/>
      </c>
      <c r="Z19" s="356" t="str">
        <f t="shared" si="9"/>
        <v/>
      </c>
      <c r="AA19" s="356" t="str">
        <f t="shared" si="10"/>
        <v/>
      </c>
      <c r="AB19" s="356" t="str">
        <f t="shared" si="11"/>
        <v/>
      </c>
      <c r="AC19" s="356" t="str">
        <f t="shared" si="12"/>
        <v/>
      </c>
      <c r="AD19" s="356"/>
      <c r="AE19" s="356"/>
      <c r="AF19" s="356"/>
      <c r="AG19" s="356" t="str">
        <f>IFERROR(1/(X19^2+AF45),"")</f>
        <v/>
      </c>
      <c r="AH19" s="356" t="str">
        <f t="shared" si="13"/>
        <v/>
      </c>
      <c r="AI19" s="357"/>
      <c r="AJ19" s="357"/>
      <c r="AK19" s="357"/>
      <c r="AL19" s="358"/>
    </row>
    <row r="20" spans="2:38" x14ac:dyDescent="0.25">
      <c r="B20" s="360"/>
      <c r="C20" s="333"/>
      <c r="D20" s="341"/>
      <c r="E20" s="341"/>
      <c r="F20" s="356" t="str">
        <f t="shared" si="2"/>
        <v/>
      </c>
      <c r="G20" s="341"/>
      <c r="H20" s="341"/>
      <c r="I20" s="341"/>
      <c r="J20" s="341"/>
      <c r="K20" s="341"/>
      <c r="L20" s="341"/>
      <c r="M20" s="341"/>
      <c r="N20" s="341"/>
      <c r="O20" s="341"/>
      <c r="P20" s="341"/>
      <c r="Q20" s="341"/>
      <c r="R20" s="351" t="str">
        <f t="shared" si="0"/>
        <v/>
      </c>
      <c r="S20" s="356" t="str">
        <f t="shared" si="3"/>
        <v/>
      </c>
      <c r="T20" s="356" t="str">
        <f t="shared" si="14"/>
        <v/>
      </c>
      <c r="U20" s="356" t="str">
        <f t="shared" si="4"/>
        <v/>
      </c>
      <c r="V20" s="356" t="str">
        <f t="shared" si="5"/>
        <v/>
      </c>
      <c r="W20" s="356" t="str">
        <f t="shared" si="6"/>
        <v/>
      </c>
      <c r="X20" s="356" t="str">
        <f t="shared" si="7"/>
        <v/>
      </c>
      <c r="Y20" s="356" t="str">
        <f t="shared" si="8"/>
        <v/>
      </c>
      <c r="Z20" s="356" t="str">
        <f t="shared" si="9"/>
        <v/>
      </c>
      <c r="AA20" s="356" t="str">
        <f t="shared" si="10"/>
        <v/>
      </c>
      <c r="AB20" s="356" t="str">
        <f t="shared" si="11"/>
        <v/>
      </c>
      <c r="AC20" s="356" t="str">
        <f t="shared" si="12"/>
        <v/>
      </c>
      <c r="AD20" s="356"/>
      <c r="AE20" s="356"/>
      <c r="AF20" s="356"/>
      <c r="AG20" s="356" t="str">
        <f>IFERROR(1/(X20^2+AF45),"")</f>
        <v/>
      </c>
      <c r="AH20" s="356" t="str">
        <f t="shared" si="13"/>
        <v/>
      </c>
      <c r="AI20" s="357"/>
      <c r="AJ20" s="357"/>
      <c r="AK20" s="357"/>
      <c r="AL20" s="358"/>
    </row>
    <row r="21" spans="2:38" x14ac:dyDescent="0.25">
      <c r="B21" s="360"/>
      <c r="C21" s="333"/>
      <c r="D21" s="341"/>
      <c r="E21" s="341"/>
      <c r="F21" s="356" t="str">
        <f t="shared" si="2"/>
        <v/>
      </c>
      <c r="G21" s="341"/>
      <c r="H21" s="341"/>
      <c r="I21" s="341"/>
      <c r="J21" s="341"/>
      <c r="K21" s="341"/>
      <c r="L21" s="341"/>
      <c r="M21" s="341"/>
      <c r="N21" s="341"/>
      <c r="O21" s="341"/>
      <c r="P21" s="341"/>
      <c r="Q21" s="341"/>
      <c r="R21" s="351" t="str">
        <f t="shared" si="0"/>
        <v/>
      </c>
      <c r="S21" s="356" t="str">
        <f t="shared" si="3"/>
        <v/>
      </c>
      <c r="T21" s="356" t="str">
        <f t="shared" si="14"/>
        <v/>
      </c>
      <c r="U21" s="356" t="str">
        <f t="shared" si="4"/>
        <v/>
      </c>
      <c r="V21" s="356" t="str">
        <f t="shared" si="5"/>
        <v/>
      </c>
      <c r="W21" s="356" t="str">
        <f t="shared" si="6"/>
        <v/>
      </c>
      <c r="X21" s="356" t="str">
        <f>IF($G21&lt;&gt;"",$G21,IF($R21&lt;&gt;"",$R21, IF($S21&lt;&gt;"", $S21, IF($T21&lt;&gt;"",$T21,IF($U21&lt;&gt;"",$U21,IF($V21&lt;&gt;"",$V21,$W21))))))</f>
        <v/>
      </c>
      <c r="Y21" s="356" t="str">
        <f t="shared" si="8"/>
        <v/>
      </c>
      <c r="Z21" s="356" t="str">
        <f t="shared" si="9"/>
        <v/>
      </c>
      <c r="AA21" s="356" t="str">
        <f t="shared" si="10"/>
        <v/>
      </c>
      <c r="AB21" s="356" t="str">
        <f t="shared" si="11"/>
        <v/>
      </c>
      <c r="AC21" s="356" t="str">
        <f t="shared" si="12"/>
        <v/>
      </c>
      <c r="AD21" s="356"/>
      <c r="AE21" s="356"/>
      <c r="AF21" s="356"/>
      <c r="AG21" s="356" t="str">
        <f>IFERROR(1/(X21^2+AF45),"")</f>
        <v/>
      </c>
      <c r="AH21" s="356" t="str">
        <f t="shared" si="13"/>
        <v/>
      </c>
      <c r="AI21" s="357"/>
      <c r="AJ21" s="357"/>
      <c r="AK21" s="357"/>
      <c r="AL21" s="358"/>
    </row>
    <row r="22" spans="2:38" x14ac:dyDescent="0.25">
      <c r="B22" s="360"/>
      <c r="C22" s="333"/>
      <c r="D22" s="341"/>
      <c r="E22" s="341"/>
      <c r="F22" s="356" t="str">
        <f t="shared" si="2"/>
        <v/>
      </c>
      <c r="G22" s="341"/>
      <c r="H22" s="341"/>
      <c r="I22" s="341"/>
      <c r="J22" s="341"/>
      <c r="K22" s="341"/>
      <c r="L22" s="341"/>
      <c r="M22" s="341"/>
      <c r="N22" s="341"/>
      <c r="O22" s="341"/>
      <c r="P22" s="341"/>
      <c r="Q22" s="341"/>
      <c r="R22" s="351" t="str">
        <f t="shared" si="0"/>
        <v/>
      </c>
      <c r="S22" s="356" t="str">
        <f t="shared" si="3"/>
        <v/>
      </c>
      <c r="T22" s="356" t="str">
        <f t="shared" si="14"/>
        <v/>
      </c>
      <c r="U22" s="356" t="str">
        <f t="shared" si="4"/>
        <v/>
      </c>
      <c r="V22" s="356" t="str">
        <f t="shared" si="5"/>
        <v/>
      </c>
      <c r="W22" s="356" t="str">
        <f t="shared" si="6"/>
        <v/>
      </c>
      <c r="X22" s="356" t="str">
        <f t="shared" si="7"/>
        <v/>
      </c>
      <c r="Y22" s="356" t="str">
        <f t="shared" si="8"/>
        <v/>
      </c>
      <c r="Z22" s="356" t="str">
        <f t="shared" si="9"/>
        <v/>
      </c>
      <c r="AA22" s="356" t="str">
        <f t="shared" si="10"/>
        <v/>
      </c>
      <c r="AB22" s="356" t="str">
        <f t="shared" si="11"/>
        <v/>
      </c>
      <c r="AC22" s="356" t="str">
        <f t="shared" si="12"/>
        <v/>
      </c>
      <c r="AD22" s="356"/>
      <c r="AE22" s="356"/>
      <c r="AF22" s="356"/>
      <c r="AG22" s="356" t="str">
        <f>IFERROR(1/(X22^2+AF45),"")</f>
        <v/>
      </c>
      <c r="AH22" s="356" t="str">
        <f t="shared" si="13"/>
        <v/>
      </c>
      <c r="AI22" s="357"/>
      <c r="AJ22" s="357"/>
      <c r="AK22" s="357"/>
      <c r="AL22" s="358"/>
    </row>
    <row r="23" spans="2:38" x14ac:dyDescent="0.25">
      <c r="B23" s="360"/>
      <c r="C23" s="333"/>
      <c r="D23" s="341"/>
      <c r="E23" s="341"/>
      <c r="F23" s="356" t="str">
        <f t="shared" si="2"/>
        <v/>
      </c>
      <c r="G23" s="341"/>
      <c r="H23" s="341"/>
      <c r="I23" s="341"/>
      <c r="J23" s="341"/>
      <c r="K23" s="341"/>
      <c r="L23" s="341"/>
      <c r="M23" s="341"/>
      <c r="N23" s="341"/>
      <c r="O23" s="341"/>
      <c r="P23" s="341"/>
      <c r="Q23" s="341"/>
      <c r="R23" s="351" t="str">
        <f t="shared" si="0"/>
        <v/>
      </c>
      <c r="S23" s="356" t="str">
        <f t="shared" si="3"/>
        <v/>
      </c>
      <c r="T23" s="356" t="str">
        <f t="shared" si="14"/>
        <v/>
      </c>
      <c r="U23" s="356" t="str">
        <f t="shared" si="4"/>
        <v/>
      </c>
      <c r="V23" s="356" t="str">
        <f t="shared" si="5"/>
        <v/>
      </c>
      <c r="W23" s="356" t="str">
        <f t="shared" si="6"/>
        <v/>
      </c>
      <c r="X23" s="356" t="str">
        <f t="shared" si="7"/>
        <v/>
      </c>
      <c r="Y23" s="356" t="str">
        <f t="shared" si="8"/>
        <v/>
      </c>
      <c r="Z23" s="356" t="str">
        <f t="shared" si="9"/>
        <v/>
      </c>
      <c r="AA23" s="356" t="str">
        <f t="shared" si="10"/>
        <v/>
      </c>
      <c r="AB23" s="356" t="str">
        <f t="shared" si="11"/>
        <v/>
      </c>
      <c r="AC23" s="356" t="str">
        <f t="shared" si="12"/>
        <v/>
      </c>
      <c r="AD23" s="356"/>
      <c r="AE23" s="356"/>
      <c r="AF23" s="356"/>
      <c r="AG23" s="356" t="str">
        <f>IFERROR(1/(X23^2+AF45),"")</f>
        <v/>
      </c>
      <c r="AH23" s="356" t="str">
        <f t="shared" si="13"/>
        <v/>
      </c>
      <c r="AI23" s="357"/>
      <c r="AJ23" s="357"/>
      <c r="AK23" s="357"/>
      <c r="AL23" s="358"/>
    </row>
    <row r="24" spans="2:38" x14ac:dyDescent="0.25">
      <c r="B24" s="360"/>
      <c r="C24" s="333"/>
      <c r="D24" s="341"/>
      <c r="E24" s="341"/>
      <c r="F24" s="356" t="str">
        <f t="shared" si="2"/>
        <v/>
      </c>
      <c r="G24" s="341"/>
      <c r="H24" s="341"/>
      <c r="I24" s="341"/>
      <c r="J24" s="341"/>
      <c r="K24" s="341"/>
      <c r="L24" s="341"/>
      <c r="M24" s="341"/>
      <c r="N24" s="341"/>
      <c r="O24" s="341"/>
      <c r="P24" s="341"/>
      <c r="Q24" s="341"/>
      <c r="R24" s="351" t="str">
        <f t="shared" si="0"/>
        <v/>
      </c>
      <c r="S24" s="356" t="str">
        <f t="shared" si="3"/>
        <v/>
      </c>
      <c r="T24" s="356" t="str">
        <f t="shared" si="14"/>
        <v/>
      </c>
      <c r="U24" s="356" t="str">
        <f t="shared" si="4"/>
        <v/>
      </c>
      <c r="V24" s="356" t="str">
        <f t="shared" si="5"/>
        <v/>
      </c>
      <c r="W24" s="356" t="str">
        <f t="shared" si="6"/>
        <v/>
      </c>
      <c r="X24" s="356" t="str">
        <f t="shared" si="7"/>
        <v/>
      </c>
      <c r="Y24" s="356" t="str">
        <f t="shared" si="8"/>
        <v/>
      </c>
      <c r="Z24" s="356" t="str">
        <f t="shared" si="9"/>
        <v/>
      </c>
      <c r="AA24" s="356" t="str">
        <f t="shared" si="10"/>
        <v/>
      </c>
      <c r="AB24" s="356" t="str">
        <f t="shared" si="11"/>
        <v/>
      </c>
      <c r="AC24" s="356" t="str">
        <f t="shared" si="12"/>
        <v/>
      </c>
      <c r="AD24" s="356"/>
      <c r="AE24" s="356"/>
      <c r="AF24" s="356"/>
      <c r="AG24" s="356" t="str">
        <f>IFERROR(1/(X24^2+AF45),"")</f>
        <v/>
      </c>
      <c r="AH24" s="356" t="str">
        <f t="shared" si="13"/>
        <v/>
      </c>
      <c r="AI24" s="357"/>
      <c r="AJ24" s="357"/>
      <c r="AK24" s="357"/>
      <c r="AL24" s="358"/>
    </row>
    <row r="25" spans="2:38" x14ac:dyDescent="0.25">
      <c r="B25" s="360"/>
      <c r="C25" s="333"/>
      <c r="D25" s="341"/>
      <c r="E25" s="341"/>
      <c r="F25" s="356" t="str">
        <f t="shared" si="2"/>
        <v/>
      </c>
      <c r="G25" s="341"/>
      <c r="H25" s="341"/>
      <c r="I25" s="341"/>
      <c r="J25" s="341"/>
      <c r="K25" s="341"/>
      <c r="L25" s="341"/>
      <c r="M25" s="341"/>
      <c r="N25" s="341"/>
      <c r="O25" s="341"/>
      <c r="P25" s="341"/>
      <c r="Q25" s="341"/>
      <c r="R25" s="351" t="str">
        <f t="shared" si="0"/>
        <v/>
      </c>
      <c r="S25" s="356" t="str">
        <f t="shared" si="3"/>
        <v/>
      </c>
      <c r="T25" s="356" t="str">
        <f t="shared" si="14"/>
        <v/>
      </c>
      <c r="U25" s="356" t="str">
        <f t="shared" si="4"/>
        <v/>
      </c>
      <c r="V25" s="356" t="str">
        <f t="shared" si="5"/>
        <v/>
      </c>
      <c r="W25" s="356" t="str">
        <f t="shared" si="6"/>
        <v/>
      </c>
      <c r="X25" s="356" t="str">
        <f t="shared" si="7"/>
        <v/>
      </c>
      <c r="Y25" s="356" t="str">
        <f t="shared" si="8"/>
        <v/>
      </c>
      <c r="Z25" s="356" t="str">
        <f t="shared" si="9"/>
        <v/>
      </c>
      <c r="AA25" s="356" t="str">
        <f t="shared" si="10"/>
        <v/>
      </c>
      <c r="AB25" s="356" t="str">
        <f t="shared" si="11"/>
        <v/>
      </c>
      <c r="AC25" s="356" t="str">
        <f t="shared" si="12"/>
        <v/>
      </c>
      <c r="AD25" s="356"/>
      <c r="AE25" s="356"/>
      <c r="AF25" s="356"/>
      <c r="AG25" s="356" t="str">
        <f>IFERROR(1/(X25^2+AF45),"")</f>
        <v/>
      </c>
      <c r="AH25" s="356" t="str">
        <f t="shared" si="13"/>
        <v/>
      </c>
      <c r="AI25" s="357"/>
      <c r="AJ25" s="357"/>
      <c r="AK25" s="357"/>
      <c r="AL25" s="358"/>
    </row>
    <row r="26" spans="2:38" x14ac:dyDescent="0.25">
      <c r="B26" s="360"/>
      <c r="C26" s="333"/>
      <c r="D26" s="341"/>
      <c r="E26" s="341"/>
      <c r="F26" s="356" t="str">
        <f t="shared" si="2"/>
        <v/>
      </c>
      <c r="G26" s="341"/>
      <c r="H26" s="341"/>
      <c r="I26" s="341"/>
      <c r="J26" s="341"/>
      <c r="K26" s="341"/>
      <c r="L26" s="341"/>
      <c r="M26" s="341"/>
      <c r="N26" s="341"/>
      <c r="O26" s="341"/>
      <c r="P26" s="341"/>
      <c r="Q26" s="341"/>
      <c r="R26" s="351" t="str">
        <f t="shared" si="0"/>
        <v/>
      </c>
      <c r="S26" s="356" t="str">
        <f t="shared" si="3"/>
        <v/>
      </c>
      <c r="T26" s="356" t="str">
        <f t="shared" si="14"/>
        <v/>
      </c>
      <c r="U26" s="356" t="str">
        <f t="shared" si="4"/>
        <v/>
      </c>
      <c r="V26" s="356" t="str">
        <f t="shared" si="5"/>
        <v/>
      </c>
      <c r="W26" s="356" t="str">
        <f t="shared" si="6"/>
        <v/>
      </c>
      <c r="X26" s="356" t="str">
        <f t="shared" si="7"/>
        <v/>
      </c>
      <c r="Y26" s="356" t="str">
        <f t="shared" si="8"/>
        <v/>
      </c>
      <c r="Z26" s="356" t="str">
        <f t="shared" si="9"/>
        <v/>
      </c>
      <c r="AA26" s="356" t="str">
        <f t="shared" si="10"/>
        <v/>
      </c>
      <c r="AB26" s="356" t="str">
        <f t="shared" si="11"/>
        <v/>
      </c>
      <c r="AC26" s="356" t="str">
        <f t="shared" si="12"/>
        <v/>
      </c>
      <c r="AD26" s="356"/>
      <c r="AE26" s="356"/>
      <c r="AF26" s="356"/>
      <c r="AG26" s="356" t="str">
        <f>IFERROR(1/(X26^2+AF45),"")</f>
        <v/>
      </c>
      <c r="AH26" s="356" t="str">
        <f t="shared" si="13"/>
        <v/>
      </c>
      <c r="AI26" s="357"/>
      <c r="AJ26" s="357"/>
      <c r="AK26" s="357"/>
      <c r="AL26" s="358"/>
    </row>
    <row r="27" spans="2:38" x14ac:dyDescent="0.25">
      <c r="B27" s="360"/>
      <c r="C27" s="333"/>
      <c r="D27" s="341"/>
      <c r="E27" s="341"/>
      <c r="F27" s="356" t="str">
        <f t="shared" si="2"/>
        <v/>
      </c>
      <c r="G27" s="341"/>
      <c r="H27" s="341"/>
      <c r="I27" s="341"/>
      <c r="J27" s="341"/>
      <c r="K27" s="341"/>
      <c r="L27" s="341"/>
      <c r="M27" s="341"/>
      <c r="N27" s="341"/>
      <c r="O27" s="341"/>
      <c r="P27" s="341"/>
      <c r="Q27" s="341"/>
      <c r="R27" s="351" t="str">
        <f t="shared" si="0"/>
        <v/>
      </c>
      <c r="S27" s="356" t="str">
        <f t="shared" si="3"/>
        <v/>
      </c>
      <c r="T27" s="356" t="str">
        <f t="shared" si="14"/>
        <v/>
      </c>
      <c r="U27" s="356" t="str">
        <f t="shared" si="4"/>
        <v/>
      </c>
      <c r="V27" s="356" t="str">
        <f t="shared" si="5"/>
        <v/>
      </c>
      <c r="W27" s="356" t="str">
        <f t="shared" si="6"/>
        <v/>
      </c>
      <c r="X27" s="356" t="str">
        <f t="shared" si="7"/>
        <v/>
      </c>
      <c r="Y27" s="356" t="str">
        <f t="shared" si="8"/>
        <v/>
      </c>
      <c r="Z27" s="356" t="str">
        <f t="shared" si="9"/>
        <v/>
      </c>
      <c r="AA27" s="356" t="str">
        <f t="shared" si="10"/>
        <v/>
      </c>
      <c r="AB27" s="356" t="str">
        <f t="shared" si="11"/>
        <v/>
      </c>
      <c r="AC27" s="356" t="str">
        <f t="shared" si="12"/>
        <v/>
      </c>
      <c r="AD27" s="356"/>
      <c r="AE27" s="356"/>
      <c r="AF27" s="356"/>
      <c r="AG27" s="356" t="str">
        <f>IFERROR(1/(X27^2+AF45),"")</f>
        <v/>
      </c>
      <c r="AH27" s="356" t="str">
        <f t="shared" si="13"/>
        <v/>
      </c>
      <c r="AI27" s="357"/>
      <c r="AJ27" s="357"/>
      <c r="AK27" s="357"/>
      <c r="AL27" s="358"/>
    </row>
    <row r="28" spans="2:38" x14ac:dyDescent="0.25">
      <c r="B28" s="360"/>
      <c r="C28" s="333"/>
      <c r="D28" s="341"/>
      <c r="E28" s="341"/>
      <c r="F28" s="356" t="str">
        <f t="shared" si="2"/>
        <v/>
      </c>
      <c r="G28" s="341"/>
      <c r="H28" s="341"/>
      <c r="I28" s="341"/>
      <c r="J28" s="341"/>
      <c r="K28" s="341"/>
      <c r="L28" s="341"/>
      <c r="M28" s="341"/>
      <c r="N28" s="341"/>
      <c r="O28" s="341"/>
      <c r="P28" s="341"/>
      <c r="Q28" s="341"/>
      <c r="R28" s="351" t="str">
        <f t="shared" si="0"/>
        <v/>
      </c>
      <c r="S28" s="356" t="str">
        <f t="shared" si="3"/>
        <v/>
      </c>
      <c r="T28" s="356" t="str">
        <f t="shared" si="14"/>
        <v/>
      </c>
      <c r="U28" s="356" t="str">
        <f t="shared" si="4"/>
        <v/>
      </c>
      <c r="V28" s="356" t="str">
        <f t="shared" si="5"/>
        <v/>
      </c>
      <c r="W28" s="356" t="str">
        <f t="shared" si="6"/>
        <v/>
      </c>
      <c r="X28" s="356" t="str">
        <f t="shared" si="7"/>
        <v/>
      </c>
      <c r="Y28" s="356" t="str">
        <f t="shared" si="8"/>
        <v/>
      </c>
      <c r="Z28" s="356" t="str">
        <f t="shared" si="9"/>
        <v/>
      </c>
      <c r="AA28" s="356" t="str">
        <f t="shared" si="10"/>
        <v/>
      </c>
      <c r="AB28" s="356" t="str">
        <f t="shared" si="11"/>
        <v/>
      </c>
      <c r="AC28" s="356" t="str">
        <f t="shared" si="12"/>
        <v/>
      </c>
      <c r="AD28" s="356"/>
      <c r="AE28" s="356"/>
      <c r="AF28" s="356"/>
      <c r="AG28" s="356" t="str">
        <f>IFERROR(1/(X28^2+AF45),"")</f>
        <v/>
      </c>
      <c r="AH28" s="356" t="str">
        <f t="shared" si="13"/>
        <v/>
      </c>
      <c r="AI28" s="357"/>
      <c r="AJ28" s="357"/>
      <c r="AK28" s="357"/>
      <c r="AL28" s="358"/>
    </row>
    <row r="29" spans="2:38" x14ac:dyDescent="0.25">
      <c r="B29" s="360"/>
      <c r="C29" s="333"/>
      <c r="D29" s="341"/>
      <c r="E29" s="341"/>
      <c r="F29" s="356" t="str">
        <f t="shared" si="2"/>
        <v/>
      </c>
      <c r="G29" s="341"/>
      <c r="H29" s="341"/>
      <c r="I29" s="341"/>
      <c r="J29" s="341"/>
      <c r="K29" s="341"/>
      <c r="L29" s="341"/>
      <c r="M29" s="341"/>
      <c r="N29" s="341"/>
      <c r="O29" s="341"/>
      <c r="P29" s="341"/>
      <c r="Q29" s="341"/>
      <c r="R29" s="351" t="str">
        <f t="shared" si="0"/>
        <v/>
      </c>
      <c r="S29" s="356" t="str">
        <f t="shared" si="3"/>
        <v/>
      </c>
      <c r="T29" s="356" t="str">
        <f t="shared" si="14"/>
        <v/>
      </c>
      <c r="U29" s="356" t="str">
        <f t="shared" si="4"/>
        <v/>
      </c>
      <c r="V29" s="356" t="str">
        <f t="shared" si="5"/>
        <v/>
      </c>
      <c r="W29" s="356" t="str">
        <f t="shared" si="6"/>
        <v/>
      </c>
      <c r="X29" s="356" t="str">
        <f t="shared" si="7"/>
        <v/>
      </c>
      <c r="Y29" s="356" t="str">
        <f t="shared" si="8"/>
        <v/>
      </c>
      <c r="Z29" s="356" t="str">
        <f t="shared" si="9"/>
        <v/>
      </c>
      <c r="AA29" s="356" t="str">
        <f t="shared" si="10"/>
        <v/>
      </c>
      <c r="AB29" s="356" t="str">
        <f t="shared" si="11"/>
        <v/>
      </c>
      <c r="AC29" s="356" t="str">
        <f t="shared" si="12"/>
        <v/>
      </c>
      <c r="AD29" s="356"/>
      <c r="AE29" s="356"/>
      <c r="AF29" s="356"/>
      <c r="AG29" s="356" t="str">
        <f>IFERROR(1/(X29^2+AF45),"")</f>
        <v/>
      </c>
      <c r="AH29" s="356" t="str">
        <f t="shared" si="13"/>
        <v/>
      </c>
      <c r="AI29" s="357"/>
      <c r="AJ29" s="357"/>
      <c r="AK29" s="357"/>
      <c r="AL29" s="358"/>
    </row>
    <row r="30" spans="2:38" x14ac:dyDescent="0.25">
      <c r="B30" s="360"/>
      <c r="C30" s="333"/>
      <c r="D30" s="341"/>
      <c r="E30" s="341"/>
      <c r="F30" s="356" t="str">
        <f t="shared" si="2"/>
        <v/>
      </c>
      <c r="G30" s="341"/>
      <c r="H30" s="341"/>
      <c r="I30" s="341"/>
      <c r="J30" s="341"/>
      <c r="K30" s="341"/>
      <c r="L30" s="341"/>
      <c r="M30" s="341"/>
      <c r="N30" s="341"/>
      <c r="O30" s="341"/>
      <c r="P30" s="341"/>
      <c r="Q30" s="341"/>
      <c r="R30" s="351" t="str">
        <f t="shared" si="0"/>
        <v/>
      </c>
      <c r="S30" s="356" t="str">
        <f t="shared" si="3"/>
        <v/>
      </c>
      <c r="T30" s="356" t="str">
        <f t="shared" si="14"/>
        <v/>
      </c>
      <c r="U30" s="356" t="str">
        <f t="shared" si="4"/>
        <v/>
      </c>
      <c r="V30" s="356" t="str">
        <f t="shared" si="5"/>
        <v/>
      </c>
      <c r="W30" s="356" t="str">
        <f t="shared" si="6"/>
        <v/>
      </c>
      <c r="X30" s="356" t="str">
        <f t="shared" si="7"/>
        <v/>
      </c>
      <c r="Y30" s="356" t="str">
        <f t="shared" si="8"/>
        <v/>
      </c>
      <c r="Z30" s="356" t="str">
        <f t="shared" si="9"/>
        <v/>
      </c>
      <c r="AA30" s="356" t="str">
        <f t="shared" si="10"/>
        <v/>
      </c>
      <c r="AB30" s="356" t="str">
        <f t="shared" si="11"/>
        <v/>
      </c>
      <c r="AC30" s="356" t="str">
        <f t="shared" si="12"/>
        <v/>
      </c>
      <c r="AD30" s="356"/>
      <c r="AE30" s="356"/>
      <c r="AF30" s="356"/>
      <c r="AG30" s="356" t="str">
        <f>IFERROR(1/(X30^2+AF45),"")</f>
        <v/>
      </c>
      <c r="AH30" s="356" t="str">
        <f t="shared" si="13"/>
        <v/>
      </c>
      <c r="AI30" s="357"/>
      <c r="AJ30" s="357"/>
      <c r="AK30" s="357"/>
      <c r="AL30" s="358"/>
    </row>
    <row r="31" spans="2:38" x14ac:dyDescent="0.25">
      <c r="B31" s="360"/>
      <c r="C31" s="333"/>
      <c r="D31" s="341"/>
      <c r="E31" s="341"/>
      <c r="F31" s="356" t="str">
        <f t="shared" si="2"/>
        <v/>
      </c>
      <c r="G31" s="341"/>
      <c r="H31" s="341"/>
      <c r="I31" s="341"/>
      <c r="J31" s="341"/>
      <c r="K31" s="341"/>
      <c r="L31" s="341"/>
      <c r="M31" s="341"/>
      <c r="N31" s="341"/>
      <c r="O31" s="341"/>
      <c r="P31" s="341"/>
      <c r="Q31" s="341"/>
      <c r="R31" s="351" t="str">
        <f t="shared" si="0"/>
        <v/>
      </c>
      <c r="S31" s="356" t="str">
        <f t="shared" si="3"/>
        <v/>
      </c>
      <c r="T31" s="356" t="str">
        <f t="shared" si="14"/>
        <v/>
      </c>
      <c r="U31" s="356" t="str">
        <f t="shared" si="4"/>
        <v/>
      </c>
      <c r="V31" s="356" t="str">
        <f t="shared" si="5"/>
        <v/>
      </c>
      <c r="W31" s="356" t="str">
        <f t="shared" si="6"/>
        <v/>
      </c>
      <c r="X31" s="356" t="str">
        <f t="shared" si="7"/>
        <v/>
      </c>
      <c r="Y31" s="356" t="str">
        <f t="shared" si="8"/>
        <v/>
      </c>
      <c r="Z31" s="356" t="str">
        <f t="shared" si="9"/>
        <v/>
      </c>
      <c r="AA31" s="356" t="str">
        <f t="shared" si="10"/>
        <v/>
      </c>
      <c r="AB31" s="356" t="str">
        <f t="shared" si="11"/>
        <v/>
      </c>
      <c r="AC31" s="356" t="str">
        <f t="shared" si="12"/>
        <v/>
      </c>
      <c r="AD31" s="356"/>
      <c r="AE31" s="356"/>
      <c r="AF31" s="356"/>
      <c r="AG31" s="356" t="str">
        <f>IFERROR(1/(X31^2+AF45),"")</f>
        <v/>
      </c>
      <c r="AH31" s="356" t="str">
        <f t="shared" si="13"/>
        <v/>
      </c>
      <c r="AI31" s="357"/>
      <c r="AJ31" s="357"/>
      <c r="AK31" s="357"/>
      <c r="AL31" s="358"/>
    </row>
    <row r="32" spans="2:38" x14ac:dyDescent="0.25">
      <c r="B32" s="360"/>
      <c r="C32" s="333"/>
      <c r="D32" s="341"/>
      <c r="E32" s="341"/>
      <c r="F32" s="356" t="str">
        <f t="shared" si="2"/>
        <v/>
      </c>
      <c r="G32" s="341"/>
      <c r="H32" s="341"/>
      <c r="I32" s="341"/>
      <c r="J32" s="341"/>
      <c r="K32" s="341"/>
      <c r="L32" s="341"/>
      <c r="M32" s="341"/>
      <c r="N32" s="341"/>
      <c r="O32" s="341"/>
      <c r="P32" s="341"/>
      <c r="Q32" s="341"/>
      <c r="R32" s="351" t="str">
        <f t="shared" si="0"/>
        <v/>
      </c>
      <c r="S32" s="356" t="str">
        <f t="shared" si="3"/>
        <v/>
      </c>
      <c r="T32" s="356" t="str">
        <f t="shared" si="14"/>
        <v/>
      </c>
      <c r="U32" s="356" t="str">
        <f t="shared" si="4"/>
        <v/>
      </c>
      <c r="V32" s="356" t="str">
        <f t="shared" si="5"/>
        <v/>
      </c>
      <c r="W32" s="356" t="str">
        <f t="shared" si="6"/>
        <v/>
      </c>
      <c r="X32" s="356" t="str">
        <f t="shared" si="7"/>
        <v/>
      </c>
      <c r="Y32" s="356" t="str">
        <f t="shared" si="8"/>
        <v/>
      </c>
      <c r="Z32" s="356" t="str">
        <f t="shared" si="9"/>
        <v/>
      </c>
      <c r="AA32" s="356" t="str">
        <f t="shared" si="10"/>
        <v/>
      </c>
      <c r="AB32" s="356" t="str">
        <f t="shared" si="11"/>
        <v/>
      </c>
      <c r="AC32" s="356" t="str">
        <f t="shared" si="12"/>
        <v/>
      </c>
      <c r="AD32" s="356"/>
      <c r="AE32" s="356"/>
      <c r="AF32" s="356"/>
      <c r="AG32" s="356" t="str">
        <f>IFERROR(1/(X32^2+AF45),"")</f>
        <v/>
      </c>
      <c r="AH32" s="356" t="str">
        <f t="shared" si="13"/>
        <v/>
      </c>
      <c r="AI32" s="357"/>
      <c r="AJ32" s="357"/>
      <c r="AK32" s="357"/>
      <c r="AL32" s="358"/>
    </row>
    <row r="33" spans="2:40" x14ac:dyDescent="0.25">
      <c r="B33" s="360"/>
      <c r="C33" s="333"/>
      <c r="D33" s="341"/>
      <c r="E33" s="341"/>
      <c r="F33" s="356" t="str">
        <f t="shared" si="2"/>
        <v/>
      </c>
      <c r="G33" s="341"/>
      <c r="H33" s="341"/>
      <c r="I33" s="341"/>
      <c r="J33" s="341"/>
      <c r="K33" s="341"/>
      <c r="L33" s="341"/>
      <c r="M33" s="341"/>
      <c r="N33" s="341"/>
      <c r="O33" s="341"/>
      <c r="P33" s="341"/>
      <c r="Q33" s="341"/>
      <c r="R33" s="351" t="str">
        <f t="shared" si="0"/>
        <v/>
      </c>
      <c r="S33" s="356" t="str">
        <f t="shared" si="3"/>
        <v/>
      </c>
      <c r="T33" s="356" t="str">
        <f t="shared" si="14"/>
        <v/>
      </c>
      <c r="U33" s="356" t="str">
        <f t="shared" si="4"/>
        <v/>
      </c>
      <c r="V33" s="356" t="str">
        <f t="shared" si="5"/>
        <v/>
      </c>
      <c r="W33" s="356" t="str">
        <f t="shared" si="6"/>
        <v/>
      </c>
      <c r="X33" s="356" t="str">
        <f t="shared" si="7"/>
        <v/>
      </c>
      <c r="Y33" s="356" t="str">
        <f t="shared" si="8"/>
        <v/>
      </c>
      <c r="Z33" s="356" t="str">
        <f t="shared" si="9"/>
        <v/>
      </c>
      <c r="AA33" s="356" t="str">
        <f t="shared" si="10"/>
        <v/>
      </c>
      <c r="AB33" s="356" t="str">
        <f t="shared" si="11"/>
        <v/>
      </c>
      <c r="AC33" s="356" t="str">
        <f t="shared" si="12"/>
        <v/>
      </c>
      <c r="AD33" s="356"/>
      <c r="AE33" s="356"/>
      <c r="AF33" s="356"/>
      <c r="AG33" s="356" t="str">
        <f>IFERROR(1/(X33^2+AF45),"")</f>
        <v/>
      </c>
      <c r="AH33" s="356" t="str">
        <f t="shared" si="13"/>
        <v/>
      </c>
      <c r="AI33" s="357"/>
      <c r="AJ33" s="357"/>
      <c r="AK33" s="357"/>
      <c r="AL33" s="358"/>
    </row>
    <row r="34" spans="2:40" x14ac:dyDescent="0.25">
      <c r="B34" s="360"/>
      <c r="C34" s="333"/>
      <c r="D34" s="341"/>
      <c r="E34" s="341"/>
      <c r="F34" s="356" t="str">
        <f t="shared" si="2"/>
        <v/>
      </c>
      <c r="G34" s="341"/>
      <c r="H34" s="341"/>
      <c r="I34" s="341"/>
      <c r="J34" s="341"/>
      <c r="K34" s="341"/>
      <c r="L34" s="341"/>
      <c r="M34" s="341"/>
      <c r="N34" s="341"/>
      <c r="O34" s="341"/>
      <c r="P34" s="341"/>
      <c r="Q34" s="341"/>
      <c r="R34" s="351" t="str">
        <f t="shared" si="0"/>
        <v/>
      </c>
      <c r="S34" s="356" t="str">
        <f t="shared" si="3"/>
        <v/>
      </c>
      <c r="T34" s="356" t="str">
        <f t="shared" si="14"/>
        <v/>
      </c>
      <c r="U34" s="356" t="str">
        <f t="shared" si="4"/>
        <v/>
      </c>
      <c r="V34" s="356" t="str">
        <f t="shared" si="5"/>
        <v/>
      </c>
      <c r="W34" s="356" t="str">
        <f t="shared" si="6"/>
        <v/>
      </c>
      <c r="X34" s="356" t="str">
        <f t="shared" si="7"/>
        <v/>
      </c>
      <c r="Y34" s="356" t="str">
        <f t="shared" si="8"/>
        <v/>
      </c>
      <c r="Z34" s="356" t="str">
        <f t="shared" si="9"/>
        <v/>
      </c>
      <c r="AA34" s="356" t="str">
        <f t="shared" si="10"/>
        <v/>
      </c>
      <c r="AB34" s="356" t="str">
        <f t="shared" si="11"/>
        <v/>
      </c>
      <c r="AC34" s="356" t="str">
        <f t="shared" si="12"/>
        <v/>
      </c>
      <c r="AD34" s="356"/>
      <c r="AE34" s="356"/>
      <c r="AF34" s="356"/>
      <c r="AG34" s="356" t="str">
        <f>IFERROR(1/(X34^2+AF45),"")</f>
        <v/>
      </c>
      <c r="AH34" s="356" t="str">
        <f t="shared" si="13"/>
        <v/>
      </c>
      <c r="AI34" s="357"/>
      <c r="AJ34" s="357"/>
      <c r="AK34" s="357"/>
      <c r="AL34" s="358"/>
    </row>
    <row r="35" spans="2:40" x14ac:dyDescent="0.25">
      <c r="B35" s="360"/>
      <c r="C35" s="333"/>
      <c r="D35" s="341"/>
      <c r="E35" s="341"/>
      <c r="F35" s="356" t="str">
        <f t="shared" si="2"/>
        <v/>
      </c>
      <c r="G35" s="341"/>
      <c r="H35" s="341"/>
      <c r="I35" s="341"/>
      <c r="J35" s="341"/>
      <c r="K35" s="341"/>
      <c r="L35" s="341"/>
      <c r="M35" s="341"/>
      <c r="N35" s="341"/>
      <c r="O35" s="341"/>
      <c r="P35" s="341"/>
      <c r="Q35" s="341"/>
      <c r="R35" s="351" t="str">
        <f t="shared" si="0"/>
        <v/>
      </c>
      <c r="S35" s="356" t="str">
        <f t="shared" si="3"/>
        <v/>
      </c>
      <c r="T35" s="356" t="str">
        <f t="shared" si="14"/>
        <v/>
      </c>
      <c r="U35" s="356" t="str">
        <f t="shared" si="4"/>
        <v/>
      </c>
      <c r="V35" s="356" t="str">
        <f t="shared" si="5"/>
        <v/>
      </c>
      <c r="W35" s="356" t="str">
        <f t="shared" si="6"/>
        <v/>
      </c>
      <c r="X35" s="356" t="str">
        <f t="shared" si="7"/>
        <v/>
      </c>
      <c r="Y35" s="356" t="str">
        <f t="shared" si="8"/>
        <v/>
      </c>
      <c r="Z35" s="356" t="str">
        <f t="shared" si="9"/>
        <v/>
      </c>
      <c r="AA35" s="356" t="str">
        <f t="shared" si="10"/>
        <v/>
      </c>
      <c r="AB35" s="356" t="str">
        <f t="shared" si="11"/>
        <v/>
      </c>
      <c r="AC35" s="356" t="str">
        <f t="shared" si="12"/>
        <v/>
      </c>
      <c r="AD35" s="356"/>
      <c r="AE35" s="356"/>
      <c r="AF35" s="356"/>
      <c r="AG35" s="356" t="str">
        <f>IFERROR(1/(X35^2+AF45),"")</f>
        <v/>
      </c>
      <c r="AH35" s="356" t="str">
        <f t="shared" si="13"/>
        <v/>
      </c>
      <c r="AI35" s="357"/>
      <c r="AJ35" s="357"/>
      <c r="AK35" s="357"/>
      <c r="AL35" s="358"/>
    </row>
    <row r="36" spans="2:40" x14ac:dyDescent="0.25">
      <c r="B36" s="360"/>
      <c r="C36" s="333"/>
      <c r="D36" s="341"/>
      <c r="E36" s="341"/>
      <c r="F36" s="356" t="str">
        <f t="shared" si="2"/>
        <v/>
      </c>
      <c r="G36" s="341"/>
      <c r="H36" s="341"/>
      <c r="I36" s="341"/>
      <c r="J36" s="341"/>
      <c r="K36" s="341"/>
      <c r="L36" s="341"/>
      <c r="M36" s="341"/>
      <c r="N36" s="341"/>
      <c r="O36" s="341"/>
      <c r="P36" s="341"/>
      <c r="Q36" s="341"/>
      <c r="R36" s="351" t="str">
        <f t="shared" si="0"/>
        <v/>
      </c>
      <c r="S36" s="356" t="str">
        <f t="shared" si="3"/>
        <v/>
      </c>
      <c r="T36" s="356" t="str">
        <f t="shared" si="14"/>
        <v/>
      </c>
      <c r="U36" s="356" t="str">
        <f t="shared" si="4"/>
        <v/>
      </c>
      <c r="V36" s="356" t="str">
        <f t="shared" si="5"/>
        <v/>
      </c>
      <c r="W36" s="356" t="str">
        <f t="shared" si="6"/>
        <v/>
      </c>
      <c r="X36" s="356" t="str">
        <f t="shared" si="7"/>
        <v/>
      </c>
      <c r="Y36" s="356" t="str">
        <f t="shared" si="8"/>
        <v/>
      </c>
      <c r="Z36" s="356" t="str">
        <f t="shared" si="9"/>
        <v/>
      </c>
      <c r="AA36" s="356" t="str">
        <f t="shared" si="10"/>
        <v/>
      </c>
      <c r="AB36" s="356" t="str">
        <f t="shared" si="11"/>
        <v/>
      </c>
      <c r="AC36" s="356" t="str">
        <f t="shared" si="12"/>
        <v/>
      </c>
      <c r="AD36" s="356"/>
      <c r="AE36" s="356"/>
      <c r="AF36" s="356"/>
      <c r="AG36" s="356" t="str">
        <f>IFERROR(1/(X36^2+AF45),"")</f>
        <v/>
      </c>
      <c r="AH36" s="356" t="str">
        <f t="shared" si="13"/>
        <v/>
      </c>
      <c r="AI36" s="357"/>
      <c r="AJ36" s="357"/>
      <c r="AK36" s="357"/>
      <c r="AL36" s="358"/>
    </row>
    <row r="37" spans="2:40" x14ac:dyDescent="0.25">
      <c r="B37" s="360"/>
      <c r="C37" s="333"/>
      <c r="D37" s="341"/>
      <c r="E37" s="341"/>
      <c r="F37" s="356" t="str">
        <f t="shared" si="2"/>
        <v/>
      </c>
      <c r="G37" s="341"/>
      <c r="H37" s="341"/>
      <c r="I37" s="341"/>
      <c r="J37" s="341"/>
      <c r="K37" s="341"/>
      <c r="L37" s="341"/>
      <c r="M37" s="341"/>
      <c r="N37" s="341"/>
      <c r="O37" s="341"/>
      <c r="P37" s="341"/>
      <c r="Q37" s="341"/>
      <c r="R37" s="351" t="str">
        <f t="shared" si="0"/>
        <v/>
      </c>
      <c r="S37" s="356" t="str">
        <f t="shared" si="3"/>
        <v/>
      </c>
      <c r="T37" s="356" t="str">
        <f t="shared" si="14"/>
        <v/>
      </c>
      <c r="U37" s="356" t="str">
        <f t="shared" si="4"/>
        <v/>
      </c>
      <c r="V37" s="356" t="str">
        <f t="shared" si="5"/>
        <v/>
      </c>
      <c r="W37" s="356" t="str">
        <f t="shared" si="6"/>
        <v/>
      </c>
      <c r="X37" s="356" t="str">
        <f t="shared" si="7"/>
        <v/>
      </c>
      <c r="Y37" s="356" t="str">
        <f t="shared" si="8"/>
        <v/>
      </c>
      <c r="Z37" s="356" t="str">
        <f t="shared" si="9"/>
        <v/>
      </c>
      <c r="AA37" s="356" t="str">
        <f t="shared" si="10"/>
        <v/>
      </c>
      <c r="AB37" s="356" t="str">
        <f t="shared" si="11"/>
        <v/>
      </c>
      <c r="AC37" s="356" t="str">
        <f t="shared" si="12"/>
        <v/>
      </c>
      <c r="AD37" s="356"/>
      <c r="AE37" s="356"/>
      <c r="AF37" s="356"/>
      <c r="AG37" s="356" t="str">
        <f>IFERROR(1/(X37^2+AF45),"")</f>
        <v/>
      </c>
      <c r="AH37" s="356" t="str">
        <f t="shared" si="13"/>
        <v/>
      </c>
      <c r="AI37" s="357"/>
      <c r="AJ37" s="357"/>
      <c r="AK37" s="357"/>
      <c r="AL37" s="358"/>
    </row>
    <row r="38" spans="2:40" x14ac:dyDescent="0.25">
      <c r="B38" s="360"/>
      <c r="C38" s="333"/>
      <c r="D38" s="341"/>
      <c r="E38" s="341"/>
      <c r="F38" s="356" t="str">
        <f t="shared" si="2"/>
        <v/>
      </c>
      <c r="G38" s="341"/>
      <c r="H38" s="341"/>
      <c r="I38" s="341"/>
      <c r="J38" s="341"/>
      <c r="K38" s="341"/>
      <c r="L38" s="341"/>
      <c r="M38" s="341"/>
      <c r="N38" s="341"/>
      <c r="O38" s="341"/>
      <c r="P38" s="341"/>
      <c r="Q38" s="341"/>
      <c r="R38" s="351" t="str">
        <f t="shared" si="0"/>
        <v/>
      </c>
      <c r="S38" s="356" t="str">
        <f t="shared" si="3"/>
        <v/>
      </c>
      <c r="T38" s="356" t="str">
        <f t="shared" si="14"/>
        <v/>
      </c>
      <c r="U38" s="356" t="str">
        <f t="shared" si="4"/>
        <v/>
      </c>
      <c r="V38" s="356" t="str">
        <f t="shared" si="5"/>
        <v/>
      </c>
      <c r="W38" s="356" t="str">
        <f t="shared" si="6"/>
        <v/>
      </c>
      <c r="X38" s="356" t="str">
        <f t="shared" si="7"/>
        <v/>
      </c>
      <c r="Y38" s="356" t="str">
        <f t="shared" si="8"/>
        <v/>
      </c>
      <c r="Z38" s="356" t="str">
        <f t="shared" si="9"/>
        <v/>
      </c>
      <c r="AA38" s="356" t="str">
        <f t="shared" si="10"/>
        <v/>
      </c>
      <c r="AB38" s="356" t="str">
        <f t="shared" si="11"/>
        <v/>
      </c>
      <c r="AC38" s="356" t="str">
        <f t="shared" si="12"/>
        <v/>
      </c>
      <c r="AD38" s="356"/>
      <c r="AE38" s="356"/>
      <c r="AF38" s="356"/>
      <c r="AG38" s="356" t="str">
        <f>IFERROR(1/(X38^2+AF45),"")</f>
        <v/>
      </c>
      <c r="AH38" s="356" t="str">
        <f t="shared" si="13"/>
        <v/>
      </c>
      <c r="AI38" s="357"/>
      <c r="AJ38" s="357"/>
      <c r="AK38" s="357"/>
      <c r="AL38" s="358"/>
    </row>
    <row r="39" spans="2:40" x14ac:dyDescent="0.25">
      <c r="B39" s="360"/>
      <c r="C39" s="333"/>
      <c r="D39" s="341"/>
      <c r="E39" s="341"/>
      <c r="F39" s="356" t="str">
        <f t="shared" si="2"/>
        <v/>
      </c>
      <c r="G39" s="341"/>
      <c r="H39" s="341"/>
      <c r="I39" s="341"/>
      <c r="J39" s="341"/>
      <c r="K39" s="341"/>
      <c r="L39" s="341"/>
      <c r="M39" s="341"/>
      <c r="N39" s="341"/>
      <c r="O39" s="341"/>
      <c r="P39" s="341"/>
      <c r="Q39" s="341"/>
      <c r="R39" s="351" t="str">
        <f t="shared" si="0"/>
        <v/>
      </c>
      <c r="S39" s="356" t="str">
        <f t="shared" si="3"/>
        <v/>
      </c>
      <c r="T39" s="356" t="str">
        <f t="shared" si="14"/>
        <v/>
      </c>
      <c r="U39" s="356" t="str">
        <f t="shared" si="4"/>
        <v/>
      </c>
      <c r="V39" s="356" t="str">
        <f t="shared" si="5"/>
        <v/>
      </c>
      <c r="W39" s="356" t="str">
        <f t="shared" si="6"/>
        <v/>
      </c>
      <c r="X39" s="356" t="str">
        <f t="shared" si="7"/>
        <v/>
      </c>
      <c r="Y39" s="356" t="str">
        <f t="shared" si="8"/>
        <v/>
      </c>
      <c r="Z39" s="356" t="str">
        <f t="shared" si="9"/>
        <v/>
      </c>
      <c r="AA39" s="356" t="str">
        <f t="shared" si="10"/>
        <v/>
      </c>
      <c r="AB39" s="356" t="str">
        <f t="shared" si="11"/>
        <v/>
      </c>
      <c r="AC39" s="356" t="str">
        <f t="shared" si="12"/>
        <v/>
      </c>
      <c r="AD39" s="356"/>
      <c r="AE39" s="356"/>
      <c r="AF39" s="356"/>
      <c r="AG39" s="356" t="str">
        <f>IFERROR(1/(X39^2+AF45),"")</f>
        <v/>
      </c>
      <c r="AH39" s="356" t="str">
        <f t="shared" si="13"/>
        <v/>
      </c>
      <c r="AI39" s="357"/>
      <c r="AJ39" s="357"/>
      <c r="AK39" s="357"/>
      <c r="AL39" s="358"/>
    </row>
    <row r="40" spans="2:40" x14ac:dyDescent="0.25">
      <c r="B40" s="360"/>
      <c r="C40" s="333"/>
      <c r="D40" s="341"/>
      <c r="E40" s="341"/>
      <c r="F40" s="356" t="str">
        <f t="shared" si="2"/>
        <v/>
      </c>
      <c r="G40" s="341"/>
      <c r="H40" s="341"/>
      <c r="I40" s="341"/>
      <c r="J40" s="341"/>
      <c r="K40" s="341"/>
      <c r="L40" s="341"/>
      <c r="M40" s="341"/>
      <c r="N40" s="341"/>
      <c r="O40" s="341"/>
      <c r="P40" s="341"/>
      <c r="Q40" s="341"/>
      <c r="R40" s="351" t="str">
        <f t="shared" si="0"/>
        <v/>
      </c>
      <c r="S40" s="356" t="str">
        <f t="shared" si="3"/>
        <v/>
      </c>
      <c r="T40" s="356" t="str">
        <f t="shared" si="14"/>
        <v/>
      </c>
      <c r="U40" s="356" t="str">
        <f t="shared" si="4"/>
        <v/>
      </c>
      <c r="V40" s="356" t="str">
        <f t="shared" si="5"/>
        <v/>
      </c>
      <c r="W40" s="356" t="str">
        <f t="shared" si="6"/>
        <v/>
      </c>
      <c r="X40" s="356" t="str">
        <f t="shared" si="7"/>
        <v/>
      </c>
      <c r="Y40" s="356" t="str">
        <f t="shared" si="8"/>
        <v/>
      </c>
      <c r="Z40" s="356" t="str">
        <f t="shared" si="9"/>
        <v/>
      </c>
      <c r="AA40" s="356" t="str">
        <f t="shared" si="10"/>
        <v/>
      </c>
      <c r="AB40" s="356" t="str">
        <f t="shared" si="11"/>
        <v/>
      </c>
      <c r="AC40" s="356" t="str">
        <f t="shared" si="12"/>
        <v/>
      </c>
      <c r="AD40" s="356"/>
      <c r="AE40" s="356"/>
      <c r="AF40" s="356"/>
      <c r="AG40" s="356" t="str">
        <f>IFERROR(1/(X40^2+AF45),"")</f>
        <v/>
      </c>
      <c r="AH40" s="356" t="str">
        <f t="shared" si="13"/>
        <v/>
      </c>
      <c r="AI40" s="357"/>
      <c r="AJ40" s="357"/>
      <c r="AK40" s="357"/>
      <c r="AL40" s="358"/>
    </row>
    <row r="41" spans="2:40" x14ac:dyDescent="0.25">
      <c r="B41" s="360"/>
      <c r="C41" s="333"/>
      <c r="D41" s="341"/>
      <c r="E41" s="341"/>
      <c r="F41" s="356" t="str">
        <f t="shared" si="2"/>
        <v/>
      </c>
      <c r="G41" s="341"/>
      <c r="H41" s="341"/>
      <c r="I41" s="341"/>
      <c r="J41" s="341"/>
      <c r="K41" s="341"/>
      <c r="L41" s="341"/>
      <c r="M41" s="341"/>
      <c r="N41" s="341"/>
      <c r="O41" s="341"/>
      <c r="P41" s="341"/>
      <c r="Q41" s="341"/>
      <c r="R41" s="351" t="str">
        <f t="shared" si="0"/>
        <v/>
      </c>
      <c r="S41" s="356" t="str">
        <f t="shared" si="3"/>
        <v/>
      </c>
      <c r="T41" s="356" t="str">
        <f t="shared" si="14"/>
        <v/>
      </c>
      <c r="U41" s="356" t="str">
        <f t="shared" si="4"/>
        <v/>
      </c>
      <c r="V41" s="356" t="str">
        <f t="shared" si="5"/>
        <v/>
      </c>
      <c r="W41" s="356" t="str">
        <f t="shared" si="6"/>
        <v/>
      </c>
      <c r="X41" s="356" t="str">
        <f t="shared" si="7"/>
        <v/>
      </c>
      <c r="Y41" s="356" t="str">
        <f t="shared" si="8"/>
        <v/>
      </c>
      <c r="Z41" s="356" t="str">
        <f t="shared" si="9"/>
        <v/>
      </c>
      <c r="AA41" s="356" t="str">
        <f t="shared" si="10"/>
        <v/>
      </c>
      <c r="AB41" s="356" t="str">
        <f t="shared" si="11"/>
        <v/>
      </c>
      <c r="AC41" s="356" t="str">
        <f t="shared" si="12"/>
        <v/>
      </c>
      <c r="AD41" s="356"/>
      <c r="AE41" s="356"/>
      <c r="AF41" s="356"/>
      <c r="AG41" s="356" t="str">
        <f>IFERROR(1/(X41^2+AF45),"")</f>
        <v/>
      </c>
      <c r="AH41" s="356" t="str">
        <f t="shared" si="13"/>
        <v/>
      </c>
      <c r="AI41" s="357"/>
      <c r="AJ41" s="357"/>
      <c r="AK41" s="357"/>
      <c r="AL41" s="358"/>
    </row>
    <row r="42" spans="2:40" x14ac:dyDescent="0.25">
      <c r="B42" s="360"/>
      <c r="C42" s="333"/>
      <c r="D42" s="341"/>
      <c r="E42" s="341"/>
      <c r="F42" s="356" t="str">
        <f t="shared" si="2"/>
        <v/>
      </c>
      <c r="G42" s="341"/>
      <c r="H42" s="341"/>
      <c r="I42" s="341"/>
      <c r="J42" s="341"/>
      <c r="K42" s="341"/>
      <c r="L42" s="341"/>
      <c r="M42" s="341"/>
      <c r="N42" s="341"/>
      <c r="O42" s="341"/>
      <c r="P42" s="341"/>
      <c r="Q42" s="341"/>
      <c r="R42" s="351" t="str">
        <f t="shared" si="0"/>
        <v/>
      </c>
      <c r="S42" s="356" t="str">
        <f t="shared" si="3"/>
        <v/>
      </c>
      <c r="T42" s="356" t="str">
        <f t="shared" si="14"/>
        <v/>
      </c>
      <c r="U42" s="356" t="str">
        <f t="shared" si="4"/>
        <v/>
      </c>
      <c r="V42" s="356" t="str">
        <f t="shared" si="5"/>
        <v/>
      </c>
      <c r="W42" s="356" t="str">
        <f t="shared" si="6"/>
        <v/>
      </c>
      <c r="X42" s="356" t="str">
        <f t="shared" si="7"/>
        <v/>
      </c>
      <c r="Y42" s="356" t="str">
        <f t="shared" si="8"/>
        <v/>
      </c>
      <c r="Z42" s="356" t="str">
        <f t="shared" si="9"/>
        <v/>
      </c>
      <c r="AA42" s="356" t="str">
        <f t="shared" si="10"/>
        <v/>
      </c>
      <c r="AB42" s="356" t="str">
        <f t="shared" si="11"/>
        <v/>
      </c>
      <c r="AC42" s="356" t="str">
        <f t="shared" si="12"/>
        <v/>
      </c>
      <c r="AD42" s="356"/>
      <c r="AE42" s="356"/>
      <c r="AF42" s="356"/>
      <c r="AG42" s="356" t="str">
        <f>IFERROR(1/(X42^2+AF45),"")</f>
        <v/>
      </c>
      <c r="AH42" s="356" t="str">
        <f t="shared" si="13"/>
        <v/>
      </c>
      <c r="AI42" s="357"/>
      <c r="AJ42" s="357"/>
      <c r="AK42" s="357"/>
      <c r="AL42" s="358"/>
    </row>
    <row r="43" spans="2:40" ht="15.75" thickBot="1" x14ac:dyDescent="0.3">
      <c r="B43" s="361"/>
      <c r="C43" s="336"/>
      <c r="D43" s="342"/>
      <c r="E43" s="342"/>
      <c r="F43" s="356" t="str">
        <f t="shared" si="2"/>
        <v/>
      </c>
      <c r="G43" s="342"/>
      <c r="H43" s="342"/>
      <c r="I43" s="342"/>
      <c r="J43" s="342"/>
      <c r="K43" s="342"/>
      <c r="L43" s="342"/>
      <c r="M43" s="342"/>
      <c r="N43" s="342"/>
      <c r="O43" s="342"/>
      <c r="P43" s="342"/>
      <c r="Q43" s="342"/>
      <c r="R43" s="351" t="str">
        <f t="shared" si="0"/>
        <v/>
      </c>
      <c r="S43" s="356" t="str">
        <f t="shared" si="3"/>
        <v/>
      </c>
      <c r="T43" s="359" t="str">
        <f t="shared" si="14"/>
        <v/>
      </c>
      <c r="U43" s="356" t="str">
        <f t="shared" si="4"/>
        <v/>
      </c>
      <c r="V43" s="356" t="str">
        <f t="shared" si="5"/>
        <v/>
      </c>
      <c r="W43" s="356" t="str">
        <f t="shared" si="6"/>
        <v/>
      </c>
      <c r="X43" s="356" t="str">
        <f t="shared" si="7"/>
        <v/>
      </c>
      <c r="Y43" s="356" t="str">
        <f t="shared" si="8"/>
        <v/>
      </c>
      <c r="Z43" s="356" t="str">
        <f t="shared" si="9"/>
        <v/>
      </c>
      <c r="AA43" s="356" t="str">
        <f t="shared" si="10"/>
        <v/>
      </c>
      <c r="AB43" s="356" t="str">
        <f t="shared" si="11"/>
        <v/>
      </c>
      <c r="AC43" s="356" t="str">
        <f t="shared" si="12"/>
        <v/>
      </c>
      <c r="AD43" s="359"/>
      <c r="AE43" s="359"/>
      <c r="AF43" s="359"/>
      <c r="AG43" s="356" t="str">
        <f>IFERROR(1/(X43^2+AF45),"")</f>
        <v/>
      </c>
      <c r="AH43" s="356" t="str">
        <f t="shared" si="13"/>
        <v/>
      </c>
      <c r="AI43" s="357"/>
      <c r="AJ43" s="357"/>
      <c r="AK43" s="357"/>
      <c r="AL43" s="358"/>
    </row>
    <row r="44" spans="2:40" ht="15.75" thickBot="1" x14ac:dyDescent="0.3">
      <c r="B44" s="234" t="s">
        <v>658</v>
      </c>
      <c r="C44" s="234"/>
      <c r="D44" s="350"/>
      <c r="E44" s="350">
        <f>SUM(E4:E43)</f>
        <v>0</v>
      </c>
      <c r="F44" s="362" t="str">
        <f t="shared" ref="F44" si="15">IFERROR(IF($D44="OR",LN($E44),IF($D44&lt;="RR",LN($E44), IF($D44="r", (0.5*LN((1+$E44)/(1-$E44))), $E44))), "")</f>
        <v/>
      </c>
      <c r="G44" s="350"/>
      <c r="H44" s="350"/>
      <c r="I44" s="350"/>
      <c r="J44" s="350"/>
      <c r="K44" s="350"/>
      <c r="L44" s="350"/>
      <c r="M44" s="350"/>
      <c r="N44" s="350"/>
      <c r="O44" s="350"/>
      <c r="P44" s="350"/>
      <c r="Q44" s="350"/>
      <c r="R44" s="350"/>
      <c r="S44" s="350"/>
      <c r="T44" s="350"/>
      <c r="U44" s="350"/>
      <c r="V44" s="350"/>
      <c r="W44" s="350"/>
      <c r="X44" s="350"/>
      <c r="Y44" s="352">
        <f>SUM(Y4:Y43)</f>
        <v>0</v>
      </c>
      <c r="Z44" s="352">
        <f t="shared" ref="Z44:AC44" si="16">SUM(Z4:Z43)</f>
        <v>0</v>
      </c>
      <c r="AA44" s="352">
        <f t="shared" si="16"/>
        <v>0</v>
      </c>
      <c r="AB44" s="352">
        <f t="shared" si="16"/>
        <v>0</v>
      </c>
      <c r="AC44" s="352">
        <f t="shared" si="16"/>
        <v>0</v>
      </c>
      <c r="AD44" s="352">
        <f>SUM(AD3:AD42)</f>
        <v>0</v>
      </c>
      <c r="AE44" s="352">
        <f>SUM(AE3:AE42)</f>
        <v>0</v>
      </c>
      <c r="AF44" s="352">
        <f>SUM(AF3:AF42)</f>
        <v>0</v>
      </c>
      <c r="AG44" s="352">
        <f>SUM(AG3:AG42)</f>
        <v>0</v>
      </c>
      <c r="AH44" s="352">
        <f>SUM(AH3:AH42)</f>
        <v>0</v>
      </c>
      <c r="AI44" s="354"/>
      <c r="AJ44" s="354"/>
      <c r="AK44" s="354"/>
      <c r="AL44" s="355" t="str">
        <f>IFERROR(((AJ3*AK3)+(AI38*AL38)+(AI39*AL39)+(AI40*AL40)+(AI41*AL41)+(AI42*AL42))/(AK3+AL38+AL39+AL40+AL41+AL42), "")</f>
        <v/>
      </c>
      <c r="AN44" s="339"/>
    </row>
    <row r="45" spans="2:40" ht="31.5" customHeight="1" thickTop="1" thickBot="1" x14ac:dyDescent="0.35">
      <c r="B45" s="234" t="s">
        <v>657</v>
      </c>
      <c r="C45" s="368"/>
      <c r="D45" s="343"/>
      <c r="E45" s="343"/>
      <c r="F45" s="343"/>
      <c r="G45" s="343"/>
      <c r="H45" s="343"/>
      <c r="I45" s="343"/>
      <c r="J45" s="343"/>
      <c r="K45" s="343"/>
      <c r="L45" s="343"/>
      <c r="M45" s="343"/>
      <c r="N45" s="343"/>
      <c r="O45" s="343"/>
      <c r="P45" s="343"/>
      <c r="Q45" s="343"/>
      <c r="R45" s="343"/>
      <c r="S45" s="343"/>
      <c r="T45" s="343"/>
      <c r="U45" s="343"/>
      <c r="V45" s="343"/>
      <c r="W45" s="343"/>
      <c r="X45" s="343"/>
      <c r="Y45" s="369"/>
      <c r="Z45" s="370"/>
      <c r="AA45" s="371"/>
      <c r="AB45" s="364"/>
      <c r="AC45" s="364"/>
      <c r="AD45" s="364" t="e">
        <f>AC44-((AA44^2)/Y44)</f>
        <v>#DIV/0!</v>
      </c>
      <c r="AE45" s="364">
        <f>COUNT(Y3:Y43)-1</f>
        <v>-1</v>
      </c>
      <c r="AF45" s="364" t="e">
        <f>IF((AD45-AE45)/(Y44-((Z44)/Y44))&lt;0, 0, (AD45-AE45)/(Y44-((Z44)/Y44)))</f>
        <v>#DIV/0!</v>
      </c>
      <c r="AG45" s="364"/>
      <c r="AH45" s="364"/>
      <c r="AI45" s="372" t="str">
        <f>IFERROR(AH44/AG44,"")</f>
        <v/>
      </c>
      <c r="AJ45" s="372" t="str">
        <f>IFERROR(SQRT(1/AG44),"")</f>
        <v/>
      </c>
      <c r="AK45" s="372" t="str">
        <f>IFERROR(AI45-(1.96*AJ45),"")</f>
        <v/>
      </c>
      <c r="AL45" s="372" t="str">
        <f>IFERROR(AI45+(1.96*AJ45),"")</f>
        <v/>
      </c>
      <c r="AM45" s="379" t="s">
        <v>667</v>
      </c>
      <c r="AN45" s="380" t="str">
        <f>IFERROR(IF($D4="r", "Z-transformed correlation (z)",IF($D4="d", "Standardized mean difference (d)", IF($D4="LOR", "Log odds ratio (LOR)", IF($D4="LRR", "Log risk ratio (LRR)", IF($D4="md", "Unstandardized mean difference (md)", IF($D4="OR", "Log odds ratio (LOR)",IF($D4="RR", "Log risk ratio (LRR)", ""))))))), "")</f>
        <v/>
      </c>
    </row>
    <row r="46" spans="2:40" ht="31.5" customHeight="1" thickTop="1" thickBot="1" x14ac:dyDescent="0.35">
      <c r="B46" s="234"/>
      <c r="C46" s="373"/>
      <c r="D46" s="374"/>
      <c r="E46" s="374"/>
      <c r="F46" s="374"/>
      <c r="G46" s="374"/>
      <c r="H46" s="374"/>
      <c r="I46" s="374"/>
      <c r="J46" s="374"/>
      <c r="K46" s="374"/>
      <c r="L46" s="374"/>
      <c r="M46" s="374"/>
      <c r="N46" s="374"/>
      <c r="O46" s="374"/>
      <c r="P46" s="374"/>
      <c r="Q46" s="374"/>
      <c r="R46" s="374"/>
      <c r="S46" s="374"/>
      <c r="T46" s="374"/>
      <c r="U46" s="374"/>
      <c r="V46" s="374"/>
      <c r="W46" s="374"/>
      <c r="X46" s="374"/>
      <c r="Y46" s="374"/>
      <c r="Z46" s="375"/>
      <c r="AA46" s="376"/>
      <c r="AB46" s="376"/>
      <c r="AC46" s="376"/>
      <c r="AD46" s="376"/>
      <c r="AE46" s="376"/>
      <c r="AF46" s="376"/>
      <c r="AG46" s="376"/>
      <c r="AH46" s="376"/>
      <c r="AI46" s="363" t="str">
        <f>IFERROR(IF($D4="r", ((EXP(2*AI45)-1)/(EXP(2*AI45)+1)),IF($D4="d", AI45, IF($D4="LOR", EXP(AI45), IF($D4="LRR", EXP(AI45), IF($D4="md", AI45, IF($D4="OR",EXP(AI45),IF($D4="RR",EXP(AI45),AI45))))))), "")</f>
        <v/>
      </c>
      <c r="AJ46" s="363" t="str">
        <f>IFERROR(IF($D4="r", ((EXP(2*AJ45)-1)/(EXP(2*AJ45)+1)),IF($D4="d", AJ45, IF($D4="LOR", EXP(AJ45), IF($D4="LRR", EXP(AJ45), IF($D4="md", AJ45, IF($D4="OR",EXP(AJ45),IF($D4="RR",EXP(AJ45),AJ45))))))), "")</f>
        <v/>
      </c>
      <c r="AK46" s="363" t="str">
        <f>IFERROR(IF($D4="r", ((EXP(2*AK45)-1)/(EXP(2*AK45)+1)),IF($D4="d", AK45, IF($D4="LOR", EXP(AK45), IF($D4="LRR", EXP(AK45), IF($D4="md", AK45, IF($D4="OR",EXP(AK45),IF($D4="RR",EXP(AK45),AK45))))))), "")</f>
        <v/>
      </c>
      <c r="AL46" s="363" t="str">
        <f>IFERROR(IF($D4="r", ((EXP(2*AL45)-1)/(EXP(2*AL45)+1)),IF($D4="d", AL45, IF($D4="LOR", EXP(AL45), IF($D4="LRR", EXP(AL45), IF($D4="md", AL45, IF($D4="OR",EXP(AL45),IF($D4="RR",EXP(AL45),AL45))))))), "")</f>
        <v/>
      </c>
      <c r="AM46" s="377" t="s">
        <v>667</v>
      </c>
      <c r="AN46" s="378" t="str">
        <f>IFERROR(IF($D4="r", "Correlation (r)",IF($D4="d", "Standardized mean difference (d)", IF($D4="LOR", "Odds ratio (OR)", IF($D4="LRR", "Risk ratio (RR)", IF($D4="md", "Unstandardized mean difference (md)", IF($D4="OR", "Odds ratio (OR)",IF($D4="RR", "Risk ratio (RR)", ""))))))), "")</f>
        <v/>
      </c>
    </row>
    <row r="47" spans="2:40" ht="108.75" customHeight="1" thickTop="1" thickBot="1" x14ac:dyDescent="0.3">
      <c r="B47" s="236" t="s">
        <v>422</v>
      </c>
      <c r="C47" s="534"/>
      <c r="D47" s="544"/>
      <c r="E47" s="544"/>
      <c r="F47" s="544"/>
      <c r="G47" s="544"/>
      <c r="H47" s="544"/>
      <c r="I47" s="544"/>
      <c r="J47" s="544"/>
      <c r="K47" s="544"/>
      <c r="L47" s="544"/>
      <c r="M47" s="544"/>
      <c r="N47" s="544"/>
      <c r="O47" s="544"/>
      <c r="P47" s="544"/>
      <c r="Q47" s="544"/>
      <c r="R47" s="544"/>
      <c r="S47" s="544"/>
      <c r="T47" s="544"/>
      <c r="U47" s="544"/>
      <c r="V47" s="544"/>
      <c r="W47" s="544"/>
      <c r="X47" s="544"/>
      <c r="Y47" s="544"/>
      <c r="Z47" s="544"/>
      <c r="AA47" s="544"/>
      <c r="AB47" s="544"/>
      <c r="AC47" s="544"/>
      <c r="AD47" s="544"/>
      <c r="AE47" s="544"/>
      <c r="AF47" s="544"/>
      <c r="AG47" s="544"/>
      <c r="AH47" s="544"/>
      <c r="AI47" s="535"/>
      <c r="AJ47" s="535"/>
      <c r="AK47" s="535"/>
      <c r="AL47" s="536"/>
    </row>
    <row r="48" spans="2:40" ht="16.5" thickTop="1" x14ac:dyDescent="0.25">
      <c r="B48" s="244"/>
      <c r="C48" s="244"/>
      <c r="D48" s="244"/>
      <c r="E48" s="244"/>
      <c r="F48" s="244"/>
      <c r="G48" s="244"/>
      <c r="H48" s="244"/>
      <c r="I48" s="244"/>
      <c r="J48" s="244"/>
      <c r="K48" s="244"/>
      <c r="L48" s="244"/>
      <c r="M48" s="244"/>
      <c r="N48" s="244"/>
      <c r="O48" s="244"/>
      <c r="P48" s="244"/>
      <c r="Q48" s="244"/>
      <c r="R48" s="244"/>
      <c r="S48" s="244"/>
      <c r="T48" s="244"/>
      <c r="U48" s="244"/>
      <c r="V48" s="244"/>
      <c r="W48" s="244"/>
      <c r="X48" s="244"/>
      <c r="Y48" s="244"/>
      <c r="Z48" s="244"/>
      <c r="AA48" s="244"/>
      <c r="AB48" s="244"/>
      <c r="AC48" s="244"/>
      <c r="AD48" s="244"/>
      <c r="AE48" s="244"/>
      <c r="AF48" s="244"/>
      <c r="AG48" s="244"/>
      <c r="AH48" s="244"/>
    </row>
    <row r="49" spans="2:34" ht="15.75" x14ac:dyDescent="0.25">
      <c r="B49" s="244"/>
      <c r="C49" s="244"/>
      <c r="D49" s="244"/>
      <c r="E49" s="244"/>
      <c r="F49" s="244"/>
      <c r="G49" s="244"/>
      <c r="H49" s="244"/>
      <c r="I49" s="244"/>
      <c r="J49" s="244"/>
      <c r="K49" s="244"/>
      <c r="L49" s="244"/>
      <c r="M49" s="244"/>
      <c r="N49" s="244"/>
      <c r="O49" s="244"/>
      <c r="P49" s="244"/>
      <c r="Q49" s="244"/>
      <c r="R49" s="244"/>
      <c r="S49" s="244"/>
      <c r="T49" s="244"/>
      <c r="U49" s="244"/>
      <c r="V49" s="244"/>
      <c r="W49" s="244"/>
      <c r="X49" s="244"/>
      <c r="Y49" s="244"/>
      <c r="Z49" s="244"/>
      <c r="AA49" s="244"/>
      <c r="AB49" s="244"/>
      <c r="AC49" s="244"/>
      <c r="AD49" s="244"/>
      <c r="AE49" s="244"/>
      <c r="AF49" s="244"/>
      <c r="AG49" s="244"/>
      <c r="AH49" s="244"/>
    </row>
  </sheetData>
  <sheetProtection password="C638" sheet="1" objects="1" scenarios="1" insertRows="0"/>
  <protectedRanges>
    <protectedRange password="CD67" sqref="AJ3:AL3" name="Quality_4"/>
    <protectedRange password="CD67" sqref="B1:AK1" name="Quality_1_2"/>
    <protectedRange password="CD67" sqref="B3:AH3" name="Quality_3_1"/>
  </protectedRanges>
  <mergeCells count="3">
    <mergeCell ref="C1:AL1"/>
    <mergeCell ref="AI2:AL2"/>
    <mergeCell ref="C47:AL47"/>
  </mergeCells>
  <conditionalFormatting sqref="AL45:AL46">
    <cfRule type="cellIs" dxfId="7" priority="5" operator="equal">
      <formula>"Incomplete!"</formula>
    </cfRule>
    <cfRule type="cellIs" dxfId="6" priority="6" operator="equal">
      <formula>"HIGH"</formula>
    </cfRule>
    <cfRule type="cellIs" dxfId="5" priority="7" operator="equal">
      <formula>"MEDIUM"</formula>
    </cfRule>
    <cfRule type="cellIs" dxfId="4" priority="8" operator="equal">
      <formula>"LOW"</formula>
    </cfRule>
  </conditionalFormatting>
  <conditionalFormatting sqref="AL44">
    <cfRule type="cellIs" dxfId="3" priority="1" operator="equal">
      <formula>"Incomplete!"</formula>
    </cfRule>
    <cfRule type="cellIs" dxfId="2" priority="2" operator="equal">
      <formula>"HIGH"</formula>
    </cfRule>
    <cfRule type="cellIs" dxfId="1" priority="3" operator="equal">
      <formula>"MEDIUM"</formula>
    </cfRule>
    <cfRule type="cellIs" dxfId="0" priority="4" operator="equal">
      <formula>"LOW"</formula>
    </cfRule>
  </conditionalFormatting>
  <dataValidations count="1">
    <dataValidation type="list" allowBlank="1" showInputMessage="1" showErrorMessage="1" sqref="D4:D43" xr:uid="{00000000-0002-0000-0B00-000000000000}">
      <formula1>Type_of_ES</formula1>
    </dataValidation>
  </dataValidations>
  <hyperlinks>
    <hyperlink ref="B44" location="'Quality Terms'!G193" display="Overall Quality" xr:uid="{00000000-0004-0000-0B00-000000000000}"/>
  </hyperlinks>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8">
    <tabColor theme="3" tint="0.59999389629810485"/>
  </sheetPr>
  <dimension ref="A1:Q101"/>
  <sheetViews>
    <sheetView showGridLines="0" topLeftCell="F1" zoomScale="80" zoomScaleNormal="80" workbookViewId="0">
      <pane ySplit="4" topLeftCell="A5" activePane="bottomLeft" state="frozen"/>
      <selection activeCell="B1" sqref="B1:N2"/>
      <selection pane="bottomLeft" activeCell="F5" sqref="F5"/>
    </sheetView>
  </sheetViews>
  <sheetFormatPr defaultColWidth="9.140625" defaultRowHeight="15" x14ac:dyDescent="0.25"/>
  <cols>
    <col min="1" max="6" width="9.140625" style="46"/>
    <col min="7" max="7" width="100.7109375" style="49" customWidth="1"/>
    <col min="8" max="8" width="9.140625" style="46" customWidth="1"/>
    <col min="9" max="21" width="9.140625" style="46"/>
    <col min="22" max="22" width="13.140625" style="46" customWidth="1"/>
    <col min="23" max="23" width="8.42578125" style="46" customWidth="1"/>
    <col min="24" max="16384" width="9.140625" style="46"/>
  </cols>
  <sheetData>
    <row r="1" spans="1:17" ht="33" x14ac:dyDescent="0.45">
      <c r="A1" s="78"/>
      <c r="B1" s="78"/>
      <c r="C1" s="78"/>
      <c r="D1" s="78"/>
      <c r="E1" s="78"/>
      <c r="F1" s="79"/>
      <c r="G1" s="69" t="s">
        <v>103</v>
      </c>
      <c r="H1" s="78"/>
      <c r="I1" s="79"/>
      <c r="J1" s="79"/>
      <c r="K1" s="79"/>
      <c r="L1" s="79"/>
      <c r="M1" s="79"/>
      <c r="N1" s="79"/>
      <c r="O1" s="79"/>
      <c r="P1" s="79"/>
      <c r="Q1" s="47"/>
    </row>
    <row r="2" spans="1:17" ht="33" x14ac:dyDescent="0.45">
      <c r="A2" s="78"/>
      <c r="B2" s="78"/>
      <c r="C2" s="78"/>
      <c r="D2" s="78"/>
      <c r="E2" s="78"/>
      <c r="F2" s="79"/>
      <c r="G2" s="69" t="s">
        <v>114</v>
      </c>
      <c r="H2" s="78"/>
      <c r="I2" s="79"/>
      <c r="J2" s="79"/>
      <c r="K2" s="79"/>
      <c r="L2" s="79"/>
      <c r="M2" s="79"/>
      <c r="N2" s="79"/>
      <c r="O2" s="79"/>
      <c r="P2" s="79"/>
      <c r="Q2" s="47"/>
    </row>
    <row r="3" spans="1:17" ht="20.25" x14ac:dyDescent="0.3">
      <c r="A3" s="78"/>
      <c r="B3" s="78"/>
      <c r="C3" s="78"/>
      <c r="D3" s="78"/>
      <c r="E3" s="78"/>
      <c r="F3" s="79"/>
      <c r="G3" s="70" t="s">
        <v>105</v>
      </c>
      <c r="H3" s="78"/>
      <c r="I3" s="79"/>
      <c r="J3" s="79"/>
      <c r="K3" s="79"/>
      <c r="L3" s="79"/>
      <c r="M3" s="79"/>
      <c r="N3" s="79"/>
      <c r="O3" s="79"/>
      <c r="P3" s="79"/>
      <c r="Q3" s="47"/>
    </row>
    <row r="4" spans="1:17" x14ac:dyDescent="0.25">
      <c r="A4" s="78"/>
      <c r="B4" s="78"/>
      <c r="C4" s="78"/>
      <c r="D4" s="78"/>
      <c r="E4" s="78"/>
      <c r="F4" s="79"/>
      <c r="H4" s="79"/>
      <c r="I4" s="79"/>
      <c r="J4" s="79"/>
      <c r="K4" s="79"/>
      <c r="L4" s="79"/>
      <c r="M4" s="79"/>
      <c r="N4" s="79"/>
      <c r="O4" s="79"/>
      <c r="P4" s="79"/>
    </row>
    <row r="5" spans="1:17" x14ac:dyDescent="0.25">
      <c r="A5" s="78"/>
      <c r="B5" s="78"/>
      <c r="C5" s="78"/>
      <c r="D5" s="78"/>
      <c r="E5" s="78"/>
      <c r="F5" s="78"/>
      <c r="H5" s="78"/>
      <c r="I5" s="78"/>
      <c r="J5" s="78"/>
      <c r="K5" s="78"/>
      <c r="L5" s="78"/>
      <c r="M5" s="78"/>
      <c r="N5" s="78"/>
      <c r="O5" s="78"/>
      <c r="P5" s="78"/>
    </row>
    <row r="6" spans="1:17" ht="30" x14ac:dyDescent="0.25">
      <c r="A6" s="78"/>
      <c r="B6" s="78"/>
      <c r="C6" s="78"/>
      <c r="D6" s="78"/>
      <c r="E6" s="78"/>
      <c r="F6" s="78"/>
      <c r="G6" s="64" t="s">
        <v>120</v>
      </c>
      <c r="H6" s="78"/>
      <c r="I6" s="78"/>
      <c r="J6" s="78"/>
      <c r="K6" s="78"/>
      <c r="L6" s="78"/>
      <c r="M6" s="78"/>
      <c r="N6" s="78"/>
      <c r="O6" s="78"/>
      <c r="P6" s="78"/>
    </row>
    <row r="7" spans="1:17" x14ac:dyDescent="0.25">
      <c r="A7" s="78"/>
      <c r="B7" s="78"/>
      <c r="C7" s="78"/>
      <c r="D7" s="78"/>
      <c r="E7" s="78"/>
      <c r="F7" s="78"/>
      <c r="G7" s="64"/>
      <c r="H7" s="78"/>
      <c r="I7" s="78"/>
      <c r="J7" s="78"/>
      <c r="K7" s="78"/>
      <c r="L7" s="78"/>
      <c r="M7" s="78"/>
      <c r="N7" s="78"/>
      <c r="O7" s="78"/>
      <c r="P7" s="78"/>
    </row>
    <row r="8" spans="1:17" x14ac:dyDescent="0.25">
      <c r="A8" s="78"/>
      <c r="B8" s="78"/>
      <c r="C8" s="78"/>
      <c r="D8" s="78"/>
      <c r="E8" s="78"/>
      <c r="F8" s="78"/>
      <c r="G8" s="64" t="s">
        <v>121</v>
      </c>
      <c r="H8" s="78"/>
      <c r="I8" s="78"/>
      <c r="J8" s="78"/>
      <c r="K8" s="78"/>
      <c r="L8" s="78"/>
      <c r="M8" s="78"/>
      <c r="N8" s="78"/>
      <c r="O8" s="78"/>
      <c r="P8" s="78"/>
    </row>
    <row r="9" spans="1:17" ht="15.75" thickBot="1" x14ac:dyDescent="0.3">
      <c r="A9" s="78"/>
      <c r="B9" s="78"/>
      <c r="C9" s="78"/>
      <c r="D9" s="78"/>
      <c r="E9" s="78"/>
      <c r="F9" s="78"/>
      <c r="G9" s="71"/>
      <c r="H9" s="78"/>
      <c r="I9" s="78"/>
      <c r="J9" s="78"/>
      <c r="K9" s="78"/>
      <c r="L9" s="78"/>
      <c r="M9" s="78"/>
      <c r="N9" s="78"/>
      <c r="O9" s="78"/>
      <c r="P9" s="78"/>
    </row>
    <row r="10" spans="1:17" ht="15.75" thickBot="1" x14ac:dyDescent="0.3">
      <c r="A10" s="78"/>
      <c r="B10" s="78"/>
      <c r="C10" s="78"/>
      <c r="D10" s="78"/>
      <c r="E10" s="78"/>
      <c r="F10" s="78"/>
      <c r="G10" s="72"/>
      <c r="H10" s="78"/>
      <c r="I10" s="78"/>
      <c r="J10" s="78"/>
      <c r="K10" s="78"/>
      <c r="L10" s="78"/>
      <c r="M10" s="78"/>
      <c r="N10" s="78"/>
      <c r="O10" s="78"/>
      <c r="P10" s="78"/>
    </row>
    <row r="11" spans="1:17" ht="29.25" thickBot="1" x14ac:dyDescent="0.3">
      <c r="A11" s="78"/>
      <c r="B11" s="78"/>
      <c r="C11" s="78"/>
      <c r="D11" s="78"/>
      <c r="E11" s="78"/>
      <c r="F11" s="78"/>
      <c r="G11" s="65" t="s">
        <v>122</v>
      </c>
      <c r="H11" s="78"/>
      <c r="I11" s="78"/>
      <c r="J11" s="78"/>
      <c r="K11" s="78"/>
      <c r="L11" s="78"/>
      <c r="M11" s="78"/>
      <c r="N11" s="78"/>
      <c r="O11" s="78"/>
      <c r="P11" s="78"/>
    </row>
    <row r="12" spans="1:17" x14ac:dyDescent="0.25">
      <c r="A12" s="78"/>
      <c r="B12" s="78"/>
      <c r="C12" s="78"/>
      <c r="D12" s="78"/>
      <c r="E12" s="78"/>
      <c r="F12" s="78"/>
      <c r="G12" s="66" t="s">
        <v>123</v>
      </c>
      <c r="H12" s="78"/>
      <c r="I12" s="78"/>
      <c r="J12" s="78"/>
      <c r="K12" s="78"/>
      <c r="L12" s="78"/>
      <c r="M12" s="78"/>
      <c r="N12" s="78"/>
      <c r="O12" s="78"/>
      <c r="P12" s="78"/>
    </row>
    <row r="13" spans="1:17" x14ac:dyDescent="0.25">
      <c r="A13" s="78"/>
      <c r="B13" s="78"/>
      <c r="C13" s="78"/>
      <c r="D13" s="78"/>
      <c r="E13" s="78"/>
      <c r="F13" s="78"/>
      <c r="G13" s="67"/>
      <c r="H13" s="78"/>
      <c r="I13" s="78"/>
      <c r="J13" s="78"/>
      <c r="K13" s="78"/>
      <c r="L13" s="78"/>
      <c r="M13" s="78"/>
      <c r="N13" s="78"/>
      <c r="O13" s="78"/>
      <c r="P13" s="78"/>
    </row>
    <row r="14" spans="1:17" ht="43.5" thickBot="1" x14ac:dyDescent="0.3">
      <c r="A14" s="78"/>
      <c r="B14" s="78"/>
      <c r="C14" s="78"/>
      <c r="D14" s="78"/>
      <c r="E14" s="78"/>
      <c r="F14" s="78"/>
      <c r="G14" s="65" t="s">
        <v>124</v>
      </c>
      <c r="H14" s="78"/>
      <c r="I14" s="78"/>
      <c r="J14" s="78"/>
      <c r="K14" s="78"/>
      <c r="L14" s="78"/>
      <c r="M14" s="78"/>
      <c r="N14" s="78"/>
      <c r="O14" s="78"/>
      <c r="P14" s="78"/>
    </row>
    <row r="15" spans="1:17" ht="43.5" thickBot="1" x14ac:dyDescent="0.3">
      <c r="A15" s="78"/>
      <c r="B15" s="78"/>
      <c r="C15" s="78"/>
      <c r="D15" s="78"/>
      <c r="E15" s="78"/>
      <c r="F15" s="78"/>
      <c r="G15" s="65" t="s">
        <v>125</v>
      </c>
      <c r="H15" s="78"/>
      <c r="I15" s="78"/>
      <c r="J15" s="78"/>
      <c r="K15" s="78"/>
      <c r="L15" s="78"/>
      <c r="M15" s="78"/>
      <c r="N15" s="78"/>
      <c r="O15" s="78"/>
      <c r="P15" s="78"/>
    </row>
    <row r="16" spans="1:17" ht="29.25" thickBot="1" x14ac:dyDescent="0.3">
      <c r="A16" s="78"/>
      <c r="B16" s="78"/>
      <c r="C16" s="78"/>
      <c r="D16" s="78"/>
      <c r="E16" s="78"/>
      <c r="F16" s="78"/>
      <c r="G16" s="65" t="s">
        <v>126</v>
      </c>
      <c r="H16" s="78"/>
      <c r="I16" s="78"/>
      <c r="J16" s="78"/>
      <c r="K16" s="78"/>
      <c r="L16" s="78"/>
      <c r="M16" s="78"/>
      <c r="N16" s="78"/>
      <c r="O16" s="78"/>
      <c r="P16" s="78"/>
    </row>
    <row r="17" spans="1:16" ht="29.25" thickBot="1" x14ac:dyDescent="0.3">
      <c r="A17" s="78"/>
      <c r="B17" s="78"/>
      <c r="C17" s="78"/>
      <c r="D17" s="78"/>
      <c r="E17" s="78"/>
      <c r="F17" s="78"/>
      <c r="G17" s="65" t="s">
        <v>127</v>
      </c>
      <c r="H17" s="78"/>
      <c r="I17" s="78"/>
      <c r="J17" s="78"/>
      <c r="K17" s="78"/>
      <c r="L17" s="78"/>
      <c r="M17" s="78"/>
      <c r="N17" s="78"/>
      <c r="O17" s="78"/>
      <c r="P17" s="78"/>
    </row>
    <row r="18" spans="1:16" ht="29.25" thickBot="1" x14ac:dyDescent="0.3">
      <c r="A18" s="78"/>
      <c r="B18" s="78"/>
      <c r="C18" s="78"/>
      <c r="D18" s="78"/>
      <c r="E18" s="78"/>
      <c r="F18" s="78"/>
      <c r="G18" s="65" t="s">
        <v>128</v>
      </c>
      <c r="H18" s="78"/>
      <c r="I18" s="78"/>
      <c r="J18" s="78"/>
      <c r="K18" s="78"/>
      <c r="L18" s="78"/>
      <c r="M18" s="78"/>
      <c r="N18" s="78"/>
      <c r="O18" s="78"/>
      <c r="P18" s="78"/>
    </row>
    <row r="19" spans="1:16" ht="29.25" thickBot="1" x14ac:dyDescent="0.3">
      <c r="A19" s="78"/>
      <c r="B19" s="78"/>
      <c r="C19" s="78"/>
      <c r="D19" s="78"/>
      <c r="E19" s="78"/>
      <c r="F19" s="78"/>
      <c r="G19" s="65" t="s">
        <v>129</v>
      </c>
      <c r="H19" s="78"/>
      <c r="I19" s="78"/>
      <c r="J19" s="78"/>
      <c r="K19" s="78"/>
      <c r="L19" s="78"/>
      <c r="M19" s="78"/>
      <c r="N19" s="78"/>
      <c r="O19" s="78"/>
      <c r="P19" s="78"/>
    </row>
    <row r="20" spans="1:16" ht="43.5" thickBot="1" x14ac:dyDescent="0.3">
      <c r="A20" s="78"/>
      <c r="B20" s="78"/>
      <c r="C20" s="78"/>
      <c r="D20" s="78"/>
      <c r="E20" s="78"/>
      <c r="F20" s="78"/>
      <c r="G20" s="65" t="s">
        <v>130</v>
      </c>
      <c r="H20" s="78"/>
      <c r="I20" s="78"/>
      <c r="J20" s="78"/>
      <c r="K20" s="78"/>
      <c r="L20" s="78"/>
      <c r="M20" s="78"/>
      <c r="N20" s="78"/>
      <c r="O20" s="78"/>
      <c r="P20" s="78"/>
    </row>
    <row r="21" spans="1:16" ht="29.25" thickBot="1" x14ac:dyDescent="0.3">
      <c r="A21" s="78"/>
      <c r="B21" s="78"/>
      <c r="C21" s="78"/>
      <c r="D21" s="78"/>
      <c r="E21" s="78"/>
      <c r="F21" s="78"/>
      <c r="G21" s="65" t="s">
        <v>131</v>
      </c>
      <c r="H21" s="78"/>
      <c r="I21" s="78"/>
      <c r="J21" s="78"/>
      <c r="K21" s="78"/>
      <c r="L21" s="78"/>
      <c r="M21" s="78"/>
      <c r="N21" s="78"/>
      <c r="O21" s="78"/>
      <c r="P21" s="78"/>
    </row>
    <row r="22" spans="1:16" ht="29.25" thickBot="1" x14ac:dyDescent="0.3">
      <c r="A22" s="78"/>
      <c r="B22" s="78"/>
      <c r="C22" s="78"/>
      <c r="D22" s="78"/>
      <c r="E22" s="78"/>
      <c r="F22" s="78"/>
      <c r="G22" s="65" t="s">
        <v>341</v>
      </c>
      <c r="H22" s="78"/>
      <c r="I22" s="78"/>
      <c r="J22" s="78"/>
      <c r="K22" s="78"/>
      <c r="L22" s="78"/>
      <c r="M22" s="78"/>
      <c r="N22" s="78"/>
      <c r="O22" s="78"/>
      <c r="P22" s="78"/>
    </row>
    <row r="23" spans="1:16" x14ac:dyDescent="0.25">
      <c r="A23" s="78"/>
      <c r="B23" s="78"/>
      <c r="C23" s="78"/>
      <c r="D23" s="78"/>
      <c r="E23" s="78"/>
      <c r="F23" s="78"/>
      <c r="G23" s="64"/>
      <c r="H23" s="78"/>
      <c r="I23" s="78"/>
      <c r="J23" s="78"/>
      <c r="K23" s="78"/>
      <c r="L23" s="78"/>
      <c r="M23" s="78"/>
      <c r="N23" s="78"/>
      <c r="O23" s="78"/>
      <c r="P23" s="78"/>
    </row>
    <row r="24" spans="1:16" ht="15.75" x14ac:dyDescent="0.25">
      <c r="A24" s="78"/>
      <c r="B24" s="78"/>
      <c r="C24" s="78"/>
      <c r="D24" s="78"/>
      <c r="E24" s="78"/>
      <c r="F24" s="78"/>
      <c r="G24" s="73" t="s">
        <v>106</v>
      </c>
      <c r="H24" s="78"/>
      <c r="I24" s="78"/>
      <c r="J24" s="78"/>
      <c r="K24" s="78"/>
      <c r="L24" s="78"/>
      <c r="M24" s="78"/>
      <c r="N24" s="78"/>
      <c r="O24" s="78"/>
      <c r="P24" s="78"/>
    </row>
    <row r="25" spans="1:16" ht="15.75" x14ac:dyDescent="0.25">
      <c r="A25" s="78"/>
      <c r="B25" s="78"/>
      <c r="C25" s="78"/>
      <c r="D25" s="78"/>
      <c r="E25" s="78"/>
      <c r="F25" s="78"/>
      <c r="G25" s="73" t="s">
        <v>107</v>
      </c>
      <c r="H25" s="78"/>
      <c r="I25" s="78"/>
      <c r="J25" s="78"/>
      <c r="K25" s="78"/>
      <c r="L25" s="78"/>
      <c r="M25" s="78"/>
      <c r="N25" s="78"/>
      <c r="O25" s="78"/>
      <c r="P25" s="78"/>
    </row>
    <row r="26" spans="1:16" ht="15.75" x14ac:dyDescent="0.25">
      <c r="A26" s="78"/>
      <c r="B26" s="78"/>
      <c r="C26" s="78"/>
      <c r="D26" s="78"/>
      <c r="E26" s="78"/>
      <c r="F26" s="78"/>
      <c r="G26" s="73"/>
      <c r="H26" s="78"/>
      <c r="I26" s="78"/>
      <c r="J26" s="78"/>
      <c r="K26" s="78"/>
      <c r="L26" s="78"/>
      <c r="M26" s="78"/>
      <c r="N26" s="78"/>
      <c r="O26" s="78"/>
      <c r="P26" s="78"/>
    </row>
    <row r="27" spans="1:16" ht="30.75" x14ac:dyDescent="0.25">
      <c r="A27" s="78"/>
      <c r="B27" s="78"/>
      <c r="C27" s="78"/>
      <c r="D27" s="78"/>
      <c r="E27" s="78"/>
      <c r="F27" s="81"/>
      <c r="G27" s="74" t="s">
        <v>132</v>
      </c>
      <c r="H27" s="78"/>
      <c r="I27" s="78"/>
      <c r="J27" s="78"/>
      <c r="K27" s="78"/>
      <c r="L27" s="78"/>
      <c r="M27" s="78"/>
      <c r="N27" s="78"/>
      <c r="O27" s="78"/>
      <c r="P27" s="78"/>
    </row>
    <row r="28" spans="1:16" ht="15.75" x14ac:dyDescent="0.25">
      <c r="A28" s="78"/>
      <c r="B28" s="78"/>
      <c r="C28" s="78"/>
      <c r="D28" s="78"/>
      <c r="E28" s="78"/>
      <c r="F28" s="78"/>
      <c r="G28" s="74"/>
      <c r="H28" s="78"/>
      <c r="I28" s="78"/>
      <c r="J28" s="78"/>
      <c r="K28" s="78"/>
      <c r="L28" s="78"/>
      <c r="M28" s="78"/>
      <c r="N28" s="78"/>
      <c r="O28" s="78"/>
      <c r="P28" s="78"/>
    </row>
    <row r="29" spans="1:16" ht="75.75" x14ac:dyDescent="0.25">
      <c r="A29" s="78"/>
      <c r="B29" s="78"/>
      <c r="C29" s="78"/>
      <c r="D29" s="78"/>
      <c r="E29" s="78"/>
      <c r="F29" s="78"/>
      <c r="G29" s="74" t="s">
        <v>133</v>
      </c>
      <c r="H29" s="78"/>
      <c r="I29" s="78"/>
      <c r="J29" s="78"/>
      <c r="K29" s="78"/>
      <c r="L29" s="78"/>
      <c r="M29" s="78"/>
      <c r="N29" s="78"/>
      <c r="O29" s="78"/>
      <c r="P29" s="78"/>
    </row>
    <row r="30" spans="1:16" ht="15.75" x14ac:dyDescent="0.25">
      <c r="A30" s="78"/>
      <c r="B30" s="78"/>
      <c r="C30" s="78"/>
      <c r="D30" s="78"/>
      <c r="E30" s="78"/>
      <c r="F30" s="78"/>
      <c r="G30" s="74"/>
      <c r="H30" s="78"/>
      <c r="I30" s="78"/>
      <c r="J30" s="78"/>
      <c r="K30" s="78"/>
      <c r="L30" s="78"/>
      <c r="M30" s="78"/>
      <c r="N30" s="78"/>
      <c r="O30" s="78"/>
      <c r="P30" s="78"/>
    </row>
    <row r="31" spans="1:16" ht="45.75" x14ac:dyDescent="0.25">
      <c r="A31" s="78"/>
      <c r="B31" s="78"/>
      <c r="C31" s="78"/>
      <c r="D31" s="78"/>
      <c r="E31" s="78"/>
      <c r="F31" s="78"/>
      <c r="G31" s="75" t="s">
        <v>161</v>
      </c>
      <c r="H31" s="78"/>
      <c r="I31" s="78"/>
      <c r="J31" s="78"/>
      <c r="K31" s="78"/>
      <c r="L31" s="78"/>
      <c r="M31" s="78"/>
      <c r="N31" s="78"/>
      <c r="O31" s="78"/>
      <c r="P31" s="78"/>
    </row>
    <row r="32" spans="1:16" ht="15.75" x14ac:dyDescent="0.25">
      <c r="A32" s="78"/>
      <c r="B32" s="78"/>
      <c r="C32" s="78"/>
      <c r="D32" s="78"/>
      <c r="E32" s="78"/>
      <c r="F32" s="78"/>
      <c r="G32" s="74"/>
      <c r="H32" s="78"/>
      <c r="I32" s="78"/>
      <c r="J32" s="78"/>
      <c r="K32" s="78"/>
      <c r="L32" s="78"/>
      <c r="M32" s="78"/>
      <c r="N32" s="78"/>
      <c r="O32" s="78"/>
      <c r="P32" s="78"/>
    </row>
    <row r="33" spans="1:16" ht="62.25" customHeight="1" x14ac:dyDescent="0.25">
      <c r="A33" s="78"/>
      <c r="B33" s="78"/>
      <c r="C33" s="78"/>
      <c r="D33" s="78"/>
      <c r="E33" s="78"/>
      <c r="F33" s="78"/>
      <c r="G33" s="74" t="s">
        <v>134</v>
      </c>
      <c r="H33" s="78"/>
      <c r="I33" s="78"/>
      <c r="J33" s="78"/>
      <c r="K33" s="78"/>
      <c r="L33" s="78"/>
      <c r="M33" s="78"/>
      <c r="N33" s="78"/>
      <c r="O33" s="78"/>
      <c r="P33" s="78"/>
    </row>
    <row r="34" spans="1:16" ht="15.75" x14ac:dyDescent="0.25">
      <c r="A34" s="78"/>
      <c r="B34" s="78"/>
      <c r="C34" s="78"/>
      <c r="D34" s="78"/>
      <c r="E34" s="78"/>
      <c r="F34" s="78"/>
      <c r="G34" s="75"/>
      <c r="H34" s="78"/>
      <c r="I34" s="78"/>
      <c r="J34" s="78"/>
      <c r="K34" s="78"/>
      <c r="L34" s="78"/>
      <c r="M34" s="78"/>
      <c r="N34" s="78"/>
      <c r="O34" s="78"/>
      <c r="P34" s="78"/>
    </row>
    <row r="35" spans="1:16" ht="30.75" x14ac:dyDescent="0.25">
      <c r="A35" s="78"/>
      <c r="B35" s="78"/>
      <c r="C35" s="78"/>
      <c r="D35" s="78"/>
      <c r="E35" s="78"/>
      <c r="F35" s="78"/>
      <c r="G35" s="74" t="s">
        <v>135</v>
      </c>
      <c r="H35" s="78"/>
      <c r="I35" s="78"/>
      <c r="J35" s="78"/>
      <c r="K35" s="78"/>
      <c r="L35" s="78"/>
      <c r="M35" s="78"/>
      <c r="N35" s="78"/>
      <c r="O35" s="78"/>
      <c r="P35" s="78"/>
    </row>
    <row r="36" spans="1:16" ht="33" customHeight="1" x14ac:dyDescent="0.25">
      <c r="A36" s="78"/>
      <c r="B36" s="78"/>
      <c r="C36" s="78"/>
      <c r="D36" s="78"/>
      <c r="E36" s="78"/>
      <c r="F36" s="78"/>
      <c r="G36" s="76" t="s">
        <v>136</v>
      </c>
      <c r="H36" s="78"/>
      <c r="I36" s="78"/>
      <c r="J36" s="78"/>
      <c r="K36" s="78"/>
      <c r="L36" s="78"/>
      <c r="M36" s="78"/>
      <c r="N36" s="78"/>
      <c r="O36" s="78"/>
      <c r="P36" s="78"/>
    </row>
    <row r="37" spans="1:16" ht="15.75" x14ac:dyDescent="0.25">
      <c r="A37" s="78"/>
      <c r="B37" s="78"/>
      <c r="C37" s="78"/>
      <c r="D37" s="78"/>
      <c r="E37" s="78"/>
      <c r="F37" s="78"/>
      <c r="G37" s="76" t="s">
        <v>137</v>
      </c>
      <c r="H37" s="78"/>
      <c r="I37" s="78"/>
      <c r="J37" s="78"/>
      <c r="K37" s="78"/>
      <c r="L37" s="78"/>
      <c r="M37" s="78"/>
      <c r="N37" s="78"/>
      <c r="O37" s="78"/>
      <c r="P37" s="78"/>
    </row>
    <row r="38" spans="1:16" ht="15.75" x14ac:dyDescent="0.25">
      <c r="A38" s="78"/>
      <c r="B38" s="78"/>
      <c r="C38" s="78"/>
      <c r="D38" s="78"/>
      <c r="E38" s="78"/>
      <c r="F38" s="78"/>
      <c r="G38" s="76" t="s">
        <v>138</v>
      </c>
      <c r="H38" s="78"/>
      <c r="I38" s="78"/>
      <c r="J38" s="78"/>
      <c r="K38" s="78"/>
      <c r="L38" s="78"/>
      <c r="M38" s="78"/>
      <c r="N38" s="78"/>
      <c r="O38" s="78"/>
      <c r="P38" s="78"/>
    </row>
    <row r="39" spans="1:16" ht="30.75" x14ac:dyDescent="0.25">
      <c r="A39" s="78"/>
      <c r="B39" s="78"/>
      <c r="C39" s="78"/>
      <c r="D39" s="78"/>
      <c r="E39" s="78"/>
      <c r="F39" s="78"/>
      <c r="G39" s="76" t="s">
        <v>139</v>
      </c>
      <c r="H39" s="78"/>
      <c r="I39" s="78"/>
      <c r="J39" s="78"/>
      <c r="K39" s="78"/>
      <c r="L39" s="78"/>
      <c r="M39" s="78"/>
      <c r="N39" s="78"/>
      <c r="O39" s="78"/>
      <c r="P39" s="78"/>
    </row>
    <row r="40" spans="1:16" ht="15.75" x14ac:dyDescent="0.25">
      <c r="A40" s="78"/>
      <c r="B40" s="78"/>
      <c r="C40" s="78"/>
      <c r="D40" s="78"/>
      <c r="E40" s="78"/>
      <c r="F40" s="78"/>
      <c r="G40" s="74"/>
      <c r="H40" s="78"/>
      <c r="I40" s="78"/>
      <c r="J40" s="78"/>
      <c r="K40" s="78"/>
      <c r="L40" s="78"/>
      <c r="M40" s="78"/>
      <c r="N40" s="78"/>
      <c r="O40" s="78"/>
      <c r="P40" s="78"/>
    </row>
    <row r="41" spans="1:16" ht="45.75" x14ac:dyDescent="0.25">
      <c r="A41" s="78"/>
      <c r="B41" s="78"/>
      <c r="C41" s="78"/>
      <c r="D41" s="78"/>
      <c r="E41" s="78"/>
      <c r="F41" s="78"/>
      <c r="G41" s="74" t="s">
        <v>140</v>
      </c>
      <c r="H41" s="78"/>
      <c r="I41" s="78"/>
      <c r="J41" s="78"/>
      <c r="K41" s="78"/>
      <c r="L41" s="78"/>
      <c r="M41" s="78"/>
      <c r="N41" s="78"/>
      <c r="O41" s="78"/>
      <c r="P41" s="78"/>
    </row>
    <row r="42" spans="1:16" ht="15.75" x14ac:dyDescent="0.25">
      <c r="A42" s="78"/>
      <c r="B42" s="78"/>
      <c r="C42" s="78"/>
      <c r="D42" s="78"/>
      <c r="E42" s="78"/>
      <c r="F42" s="78"/>
      <c r="G42" s="74"/>
      <c r="H42" s="78"/>
      <c r="I42" s="78"/>
      <c r="J42" s="78"/>
      <c r="K42" s="78"/>
      <c r="L42" s="78"/>
      <c r="M42" s="78"/>
      <c r="N42" s="78"/>
      <c r="O42" s="78"/>
      <c r="P42" s="78"/>
    </row>
    <row r="43" spans="1:16" ht="45.75" x14ac:dyDescent="0.25">
      <c r="A43" s="78"/>
      <c r="B43" s="78"/>
      <c r="C43" s="78"/>
      <c r="D43" s="78"/>
      <c r="E43" s="78"/>
      <c r="F43" s="78"/>
      <c r="G43" s="74" t="s">
        <v>141</v>
      </c>
      <c r="H43" s="78"/>
      <c r="I43" s="78"/>
      <c r="J43" s="78"/>
      <c r="K43" s="78"/>
      <c r="L43" s="78"/>
      <c r="M43" s="78"/>
      <c r="N43" s="78"/>
      <c r="O43" s="78"/>
      <c r="P43" s="78"/>
    </row>
    <row r="44" spans="1:16" ht="60.75" x14ac:dyDescent="0.25">
      <c r="A44" s="78"/>
      <c r="B44" s="78"/>
      <c r="C44" s="78"/>
      <c r="D44" s="78"/>
      <c r="E44" s="78"/>
      <c r="F44" s="78"/>
      <c r="G44" s="77" t="s">
        <v>142</v>
      </c>
      <c r="H44" s="78"/>
      <c r="I44" s="78"/>
      <c r="J44" s="78"/>
      <c r="K44" s="78"/>
      <c r="L44" s="78"/>
      <c r="M44" s="78"/>
      <c r="N44" s="78"/>
      <c r="O44" s="78"/>
      <c r="P44" s="78"/>
    </row>
    <row r="45" spans="1:16" ht="120.75" x14ac:dyDescent="0.25">
      <c r="A45" s="78"/>
      <c r="B45" s="78"/>
      <c r="C45" s="78"/>
      <c r="D45" s="78"/>
      <c r="E45" s="78"/>
      <c r="F45" s="78"/>
      <c r="G45" s="490" t="s">
        <v>695</v>
      </c>
      <c r="H45" s="78"/>
      <c r="I45" s="78"/>
      <c r="J45" s="78"/>
      <c r="K45" s="78"/>
      <c r="L45" s="78"/>
      <c r="M45" s="78"/>
      <c r="N45" s="78"/>
      <c r="O45" s="78"/>
      <c r="P45" s="78"/>
    </row>
    <row r="46" spans="1:16" ht="75.75" x14ac:dyDescent="0.25">
      <c r="A46" s="78"/>
      <c r="B46" s="78"/>
      <c r="C46" s="78"/>
      <c r="D46" s="78"/>
      <c r="E46" s="78"/>
      <c r="F46" s="78"/>
      <c r="G46" s="77" t="s">
        <v>143</v>
      </c>
      <c r="H46" s="78"/>
      <c r="I46" s="78"/>
      <c r="J46" s="78"/>
      <c r="K46" s="78"/>
      <c r="L46" s="78"/>
      <c r="M46" s="78"/>
      <c r="N46" s="78"/>
      <c r="O46" s="78"/>
      <c r="P46" s="78"/>
    </row>
    <row r="47" spans="1:16" ht="15.75" x14ac:dyDescent="0.25">
      <c r="A47" s="78"/>
      <c r="B47" s="78"/>
      <c r="C47" s="78"/>
      <c r="D47" s="78"/>
      <c r="E47" s="78"/>
      <c r="F47" s="78"/>
      <c r="G47" s="74"/>
      <c r="H47" s="78"/>
      <c r="I47" s="78"/>
      <c r="J47" s="78"/>
      <c r="K47" s="78"/>
      <c r="L47" s="78"/>
      <c r="M47" s="78"/>
      <c r="N47" s="78"/>
      <c r="O47" s="78"/>
      <c r="P47" s="78"/>
    </row>
    <row r="48" spans="1:16" ht="30.75" x14ac:dyDescent="0.25">
      <c r="A48" s="78"/>
      <c r="B48" s="78"/>
      <c r="C48" s="78"/>
      <c r="D48" s="78"/>
      <c r="E48" s="78"/>
      <c r="F48" s="78"/>
      <c r="G48" s="74" t="s">
        <v>144</v>
      </c>
      <c r="H48" s="78"/>
      <c r="I48" s="78"/>
      <c r="J48" s="78"/>
      <c r="K48" s="78"/>
      <c r="L48" s="78"/>
      <c r="M48" s="78"/>
      <c r="N48" s="78"/>
      <c r="O48" s="78"/>
      <c r="P48" s="78"/>
    </row>
    <row r="49" spans="1:16" ht="15.75" x14ac:dyDescent="0.25">
      <c r="A49" s="78"/>
      <c r="B49" s="78"/>
      <c r="C49" s="78"/>
      <c r="D49" s="78"/>
      <c r="E49" s="78"/>
      <c r="F49" s="78"/>
      <c r="G49" s="74"/>
      <c r="H49" s="78"/>
      <c r="I49" s="78"/>
      <c r="J49" s="78"/>
      <c r="K49" s="78"/>
      <c r="L49" s="78"/>
      <c r="M49" s="78"/>
      <c r="N49" s="78"/>
      <c r="O49" s="78"/>
      <c r="P49" s="78"/>
    </row>
    <row r="50" spans="1:16" ht="105.75" x14ac:dyDescent="0.25">
      <c r="A50" s="78"/>
      <c r="B50" s="78"/>
      <c r="C50" s="78"/>
      <c r="D50" s="78"/>
      <c r="E50" s="78"/>
      <c r="F50" s="78"/>
      <c r="G50" s="74" t="s">
        <v>145</v>
      </c>
      <c r="H50" s="78"/>
      <c r="I50" s="78"/>
      <c r="J50" s="78"/>
      <c r="K50" s="78"/>
      <c r="L50" s="78"/>
      <c r="M50" s="78"/>
      <c r="N50" s="78"/>
      <c r="O50" s="78"/>
      <c r="P50" s="78"/>
    </row>
    <row r="51" spans="1:16" ht="15.75" x14ac:dyDescent="0.25">
      <c r="A51" s="78"/>
      <c r="B51" s="78"/>
      <c r="C51" s="78"/>
      <c r="D51" s="78"/>
      <c r="E51" s="78"/>
      <c r="F51" s="78"/>
      <c r="G51" s="74"/>
      <c r="H51" s="78"/>
      <c r="I51" s="78"/>
      <c r="J51" s="78"/>
      <c r="K51" s="78"/>
      <c r="L51" s="78"/>
      <c r="M51" s="78"/>
      <c r="N51" s="78"/>
      <c r="O51" s="78"/>
      <c r="P51" s="78"/>
    </row>
    <row r="52" spans="1:16" ht="30.75" x14ac:dyDescent="0.25">
      <c r="A52" s="78"/>
      <c r="B52" s="78"/>
      <c r="C52" s="78"/>
      <c r="D52" s="78"/>
      <c r="E52" s="78"/>
      <c r="F52" s="78"/>
      <c r="G52" s="74" t="s">
        <v>146</v>
      </c>
      <c r="H52" s="78"/>
      <c r="I52" s="78"/>
      <c r="J52" s="78"/>
      <c r="K52" s="78"/>
      <c r="L52" s="78"/>
      <c r="M52" s="78"/>
      <c r="N52" s="78"/>
      <c r="O52" s="78"/>
      <c r="P52" s="78"/>
    </row>
    <row r="53" spans="1:16" ht="45.75" x14ac:dyDescent="0.25">
      <c r="A53" s="78"/>
      <c r="B53" s="78"/>
      <c r="C53" s="78"/>
      <c r="D53" s="78"/>
      <c r="E53" s="78"/>
      <c r="F53" s="78"/>
      <c r="G53" s="77" t="s">
        <v>147</v>
      </c>
      <c r="H53" s="78"/>
      <c r="I53" s="78"/>
      <c r="J53" s="78"/>
      <c r="K53" s="78"/>
      <c r="L53" s="78"/>
      <c r="M53" s="78"/>
      <c r="N53" s="78"/>
      <c r="O53" s="78"/>
      <c r="P53" s="78"/>
    </row>
    <row r="54" spans="1:16" ht="15.75" x14ac:dyDescent="0.25">
      <c r="A54" s="78"/>
      <c r="B54" s="78"/>
      <c r="C54" s="78"/>
      <c r="D54" s="78"/>
      <c r="E54" s="78"/>
      <c r="F54" s="78"/>
      <c r="G54" s="77" t="s">
        <v>148</v>
      </c>
      <c r="H54" s="78"/>
      <c r="I54" s="78"/>
      <c r="J54" s="78"/>
      <c r="K54" s="78"/>
      <c r="L54" s="78"/>
      <c r="M54" s="78"/>
      <c r="N54" s="78"/>
      <c r="O54" s="78"/>
      <c r="P54" s="78"/>
    </row>
    <row r="55" spans="1:16" ht="15.75" x14ac:dyDescent="0.25">
      <c r="A55" s="78"/>
      <c r="B55" s="78"/>
      <c r="C55" s="78"/>
      <c r="D55" s="78"/>
      <c r="E55" s="78"/>
      <c r="F55" s="78"/>
      <c r="G55" s="77" t="s">
        <v>149</v>
      </c>
      <c r="H55" s="78"/>
      <c r="I55" s="78"/>
      <c r="J55" s="78"/>
      <c r="K55" s="78"/>
      <c r="L55" s="78"/>
      <c r="M55" s="78"/>
      <c r="N55" s="78"/>
      <c r="O55" s="78"/>
      <c r="P55" s="78"/>
    </row>
    <row r="56" spans="1:16" ht="300.75" x14ac:dyDescent="0.25">
      <c r="A56" s="78"/>
      <c r="B56" s="78"/>
      <c r="C56" s="78"/>
      <c r="D56" s="78"/>
      <c r="E56" s="78"/>
      <c r="F56" s="78"/>
      <c r="G56" s="77" t="s">
        <v>536</v>
      </c>
      <c r="H56" s="78"/>
      <c r="I56" s="78"/>
      <c r="J56" s="78"/>
      <c r="K56" s="78"/>
      <c r="L56" s="78"/>
      <c r="M56" s="78"/>
      <c r="N56" s="78"/>
      <c r="O56" s="78"/>
      <c r="P56" s="78"/>
    </row>
    <row r="57" spans="1:16" ht="15.75" x14ac:dyDescent="0.25">
      <c r="A57" s="78"/>
      <c r="B57" s="78"/>
      <c r="C57" s="78"/>
      <c r="D57" s="78"/>
      <c r="E57" s="78"/>
      <c r="F57" s="78"/>
      <c r="G57" s="74"/>
      <c r="H57" s="78"/>
      <c r="I57" s="78"/>
      <c r="J57" s="78"/>
      <c r="K57" s="78"/>
      <c r="L57" s="78"/>
      <c r="M57" s="78"/>
      <c r="N57" s="78"/>
      <c r="O57" s="78"/>
      <c r="P57" s="78"/>
    </row>
    <row r="58" spans="1:16" ht="30.75" x14ac:dyDescent="0.25">
      <c r="A58" s="78"/>
      <c r="B58" s="78"/>
      <c r="C58" s="78"/>
      <c r="D58" s="78"/>
      <c r="E58" s="78"/>
      <c r="F58" s="78"/>
      <c r="G58" s="74" t="s">
        <v>150</v>
      </c>
      <c r="H58" s="78"/>
      <c r="I58" s="78"/>
      <c r="J58" s="78"/>
      <c r="K58" s="78"/>
      <c r="L58" s="78"/>
      <c r="M58" s="78"/>
      <c r="N58" s="78"/>
      <c r="O58" s="78"/>
      <c r="P58" s="78"/>
    </row>
    <row r="59" spans="1:16" ht="30.75" x14ac:dyDescent="0.25">
      <c r="A59" s="78"/>
      <c r="B59" s="78"/>
      <c r="C59" s="78"/>
      <c r="D59" s="78"/>
      <c r="E59" s="78"/>
      <c r="F59" s="78"/>
      <c r="G59" s="77" t="s">
        <v>151</v>
      </c>
      <c r="H59" s="78"/>
      <c r="I59" s="78"/>
      <c r="J59" s="78"/>
      <c r="K59" s="78"/>
      <c r="L59" s="78"/>
      <c r="M59" s="78"/>
      <c r="N59" s="78"/>
      <c r="O59" s="78"/>
      <c r="P59" s="78"/>
    </row>
    <row r="60" spans="1:16" ht="30.75" x14ac:dyDescent="0.25">
      <c r="A60" s="78"/>
      <c r="B60" s="78"/>
      <c r="C60" s="78"/>
      <c r="D60" s="78"/>
      <c r="E60" s="78"/>
      <c r="F60" s="78"/>
      <c r="G60" s="77" t="s">
        <v>152</v>
      </c>
      <c r="H60" s="78"/>
      <c r="I60" s="78"/>
      <c r="J60" s="78"/>
      <c r="K60" s="78"/>
      <c r="L60" s="78"/>
      <c r="M60" s="78"/>
      <c r="N60" s="78"/>
      <c r="O60" s="78"/>
      <c r="P60" s="78"/>
    </row>
    <row r="61" spans="1:16" ht="15.75" x14ac:dyDescent="0.25">
      <c r="A61" s="78"/>
      <c r="B61" s="78"/>
      <c r="C61" s="78"/>
      <c r="D61" s="78"/>
      <c r="E61" s="78"/>
      <c r="F61" s="78"/>
      <c r="G61" s="74"/>
      <c r="H61" s="78"/>
      <c r="I61" s="78"/>
      <c r="J61" s="78"/>
      <c r="K61" s="78"/>
      <c r="L61" s="78"/>
      <c r="M61" s="78"/>
      <c r="N61" s="78"/>
      <c r="O61" s="78"/>
      <c r="P61" s="78"/>
    </row>
    <row r="62" spans="1:16" ht="105.75" x14ac:dyDescent="0.25">
      <c r="A62" s="78"/>
      <c r="B62" s="78"/>
      <c r="C62" s="78"/>
      <c r="D62" s="78"/>
      <c r="E62" s="78"/>
      <c r="F62" s="78"/>
      <c r="G62" s="74" t="s">
        <v>153</v>
      </c>
      <c r="H62" s="78"/>
      <c r="I62" s="78"/>
      <c r="J62" s="78"/>
      <c r="K62" s="78"/>
      <c r="L62" s="78"/>
      <c r="M62" s="78"/>
      <c r="N62" s="78"/>
      <c r="O62" s="78"/>
      <c r="P62" s="78"/>
    </row>
    <row r="63" spans="1:16" ht="15.75" x14ac:dyDescent="0.25">
      <c r="A63" s="78"/>
      <c r="B63" s="78"/>
      <c r="C63" s="78"/>
      <c r="D63" s="78"/>
      <c r="E63" s="78"/>
      <c r="F63" s="78"/>
      <c r="G63" s="74"/>
      <c r="H63" s="78"/>
      <c r="I63" s="78"/>
      <c r="J63" s="78"/>
      <c r="K63" s="78"/>
      <c r="L63" s="78"/>
      <c r="M63" s="78"/>
      <c r="N63" s="78"/>
      <c r="O63" s="78"/>
      <c r="P63" s="78"/>
    </row>
    <row r="64" spans="1:16" ht="45.75" x14ac:dyDescent="0.25">
      <c r="A64" s="78"/>
      <c r="B64" s="78"/>
      <c r="C64" s="78"/>
      <c r="D64" s="78"/>
      <c r="E64" s="78"/>
      <c r="F64" s="78"/>
      <c r="G64" s="74" t="s">
        <v>154</v>
      </c>
      <c r="H64" s="78"/>
      <c r="I64" s="78"/>
      <c r="J64" s="78"/>
      <c r="K64" s="78"/>
      <c r="L64" s="78"/>
      <c r="M64" s="78"/>
      <c r="N64" s="78"/>
      <c r="O64" s="78"/>
      <c r="P64" s="78"/>
    </row>
    <row r="65" spans="1:16" ht="15.75" x14ac:dyDescent="0.25">
      <c r="A65" s="78"/>
      <c r="B65" s="78"/>
      <c r="C65" s="78"/>
      <c r="D65" s="78"/>
      <c r="E65" s="78"/>
      <c r="F65" s="78"/>
      <c r="G65" s="74"/>
      <c r="H65" s="78"/>
      <c r="I65" s="78"/>
      <c r="J65" s="78"/>
      <c r="K65" s="78"/>
      <c r="L65" s="78"/>
      <c r="M65" s="78"/>
      <c r="N65" s="78"/>
      <c r="O65" s="78"/>
      <c r="P65" s="78"/>
    </row>
    <row r="66" spans="1:16" ht="135.75" x14ac:dyDescent="0.25">
      <c r="A66" s="78"/>
      <c r="B66" s="78"/>
      <c r="C66" s="78"/>
      <c r="D66" s="78"/>
      <c r="E66" s="78"/>
      <c r="F66" s="78"/>
      <c r="G66" s="74" t="s">
        <v>155</v>
      </c>
      <c r="H66" s="78"/>
      <c r="I66" s="78"/>
      <c r="J66" s="78"/>
      <c r="K66" s="78"/>
      <c r="L66" s="78"/>
      <c r="M66" s="78"/>
      <c r="N66" s="78"/>
      <c r="O66" s="78"/>
      <c r="P66" s="78"/>
    </row>
    <row r="67" spans="1:16" ht="15.75" x14ac:dyDescent="0.25">
      <c r="A67" s="78"/>
      <c r="B67" s="78"/>
      <c r="C67" s="78"/>
      <c r="D67" s="78"/>
      <c r="E67" s="78"/>
      <c r="F67" s="78"/>
      <c r="G67" s="74"/>
      <c r="H67" s="78"/>
      <c r="I67" s="78"/>
      <c r="J67" s="78"/>
      <c r="K67" s="78"/>
      <c r="L67" s="78"/>
      <c r="M67" s="78"/>
      <c r="N67" s="78"/>
      <c r="O67" s="78"/>
      <c r="P67" s="78"/>
    </row>
    <row r="68" spans="1:16" ht="105.75" x14ac:dyDescent="0.25">
      <c r="A68" s="78"/>
      <c r="B68" s="78"/>
      <c r="C68" s="78"/>
      <c r="D68" s="78"/>
      <c r="E68" s="78"/>
      <c r="F68" s="78"/>
      <c r="G68" s="74" t="s">
        <v>156</v>
      </c>
      <c r="H68" s="78"/>
      <c r="I68" s="78"/>
      <c r="J68" s="78"/>
      <c r="K68" s="78"/>
      <c r="L68" s="78"/>
      <c r="M68" s="78"/>
      <c r="N68" s="78"/>
      <c r="O68" s="78"/>
      <c r="P68" s="78"/>
    </row>
    <row r="69" spans="1:16" ht="15.75" x14ac:dyDescent="0.25">
      <c r="A69" s="78"/>
      <c r="B69" s="78"/>
      <c r="C69" s="78"/>
      <c r="D69" s="78"/>
      <c r="E69" s="78"/>
      <c r="F69" s="78"/>
      <c r="G69" s="74"/>
      <c r="H69" s="78"/>
      <c r="I69" s="78"/>
      <c r="J69" s="78"/>
      <c r="K69" s="78"/>
      <c r="L69" s="78"/>
      <c r="M69" s="78"/>
      <c r="N69" s="78"/>
      <c r="O69" s="78"/>
      <c r="P69" s="78"/>
    </row>
    <row r="70" spans="1:16" ht="75.75" x14ac:dyDescent="0.25">
      <c r="A70" s="78"/>
      <c r="B70" s="78"/>
      <c r="C70" s="78"/>
      <c r="D70" s="78"/>
      <c r="E70" s="78"/>
      <c r="F70" s="78"/>
      <c r="G70" s="74" t="s">
        <v>157</v>
      </c>
      <c r="H70" s="78"/>
      <c r="I70" s="78"/>
      <c r="J70" s="78"/>
      <c r="K70" s="78"/>
      <c r="L70" s="78"/>
      <c r="M70" s="78"/>
      <c r="N70" s="78"/>
      <c r="O70" s="78"/>
      <c r="P70" s="78"/>
    </row>
    <row r="71" spans="1:16" ht="15.75" x14ac:dyDescent="0.25">
      <c r="A71" s="78"/>
      <c r="B71" s="78"/>
      <c r="C71" s="78"/>
      <c r="D71" s="78"/>
      <c r="E71" s="78"/>
      <c r="F71" s="78"/>
      <c r="G71" s="74"/>
      <c r="H71" s="78"/>
      <c r="I71" s="78"/>
      <c r="J71" s="78"/>
      <c r="K71" s="78"/>
      <c r="L71" s="78"/>
      <c r="M71" s="78"/>
      <c r="N71" s="78"/>
      <c r="O71" s="78"/>
      <c r="P71" s="78"/>
    </row>
    <row r="72" spans="1:16" ht="135.75" x14ac:dyDescent="0.25">
      <c r="A72" s="78"/>
      <c r="B72" s="78"/>
      <c r="C72" s="78"/>
      <c r="D72" s="78"/>
      <c r="E72" s="78"/>
      <c r="F72" s="78"/>
      <c r="G72" s="74" t="s">
        <v>158</v>
      </c>
      <c r="H72" s="78"/>
      <c r="I72" s="78"/>
      <c r="J72" s="78"/>
      <c r="K72" s="78"/>
      <c r="L72" s="78"/>
      <c r="M72" s="78"/>
      <c r="N72" s="78"/>
      <c r="O72" s="78"/>
      <c r="P72" s="78"/>
    </row>
    <row r="73" spans="1:16" ht="15.75" x14ac:dyDescent="0.25">
      <c r="A73" s="78"/>
      <c r="B73" s="78"/>
      <c r="C73" s="78"/>
      <c r="D73" s="78"/>
      <c r="E73" s="78"/>
      <c r="F73" s="78"/>
      <c r="G73" s="74"/>
      <c r="H73" s="78"/>
      <c r="I73" s="78"/>
      <c r="J73" s="78"/>
      <c r="K73" s="78"/>
      <c r="L73" s="78"/>
      <c r="M73" s="78"/>
      <c r="N73" s="78"/>
      <c r="O73" s="78"/>
      <c r="P73" s="78"/>
    </row>
    <row r="74" spans="1:16" ht="90.75" x14ac:dyDescent="0.25">
      <c r="A74" s="78"/>
      <c r="B74" s="78"/>
      <c r="C74" s="78"/>
      <c r="D74" s="78"/>
      <c r="E74" s="78"/>
      <c r="F74" s="78"/>
      <c r="G74" s="74" t="s">
        <v>159</v>
      </c>
      <c r="H74" s="78"/>
      <c r="I74" s="78"/>
      <c r="J74" s="78"/>
      <c r="K74" s="78"/>
      <c r="L74" s="78"/>
      <c r="M74" s="78"/>
      <c r="N74" s="78"/>
      <c r="O74" s="78"/>
      <c r="P74" s="78"/>
    </row>
    <row r="75" spans="1:16" ht="15.75" x14ac:dyDescent="0.25">
      <c r="A75" s="78"/>
      <c r="B75" s="78"/>
      <c r="C75" s="78"/>
      <c r="D75" s="78"/>
      <c r="E75" s="78"/>
      <c r="F75" s="78"/>
      <c r="G75" s="74"/>
      <c r="H75" s="78"/>
      <c r="I75" s="78"/>
      <c r="J75" s="78"/>
      <c r="K75" s="78"/>
      <c r="L75" s="78"/>
      <c r="M75" s="78"/>
      <c r="N75" s="78"/>
      <c r="O75" s="78"/>
      <c r="P75" s="78"/>
    </row>
    <row r="76" spans="1:16" ht="45.75" x14ac:dyDescent="0.25">
      <c r="A76" s="78"/>
      <c r="B76" s="78"/>
      <c r="C76" s="78"/>
      <c r="D76" s="78"/>
      <c r="E76" s="78"/>
      <c r="F76" s="78"/>
      <c r="G76" s="74" t="s">
        <v>160</v>
      </c>
      <c r="H76" s="78"/>
      <c r="I76" s="78"/>
      <c r="J76" s="78"/>
      <c r="K76" s="78"/>
      <c r="L76" s="78"/>
      <c r="M76" s="78"/>
      <c r="N76" s="78"/>
      <c r="O76" s="78"/>
      <c r="P76" s="78"/>
    </row>
    <row r="77" spans="1:16" ht="15.75" x14ac:dyDescent="0.25">
      <c r="A77" s="78"/>
      <c r="B77" s="78"/>
      <c r="C77" s="78"/>
      <c r="D77" s="78"/>
      <c r="E77" s="78"/>
      <c r="F77" s="78"/>
      <c r="G77" s="74"/>
      <c r="H77" s="78"/>
      <c r="I77" s="78"/>
      <c r="J77" s="78"/>
      <c r="K77" s="78"/>
      <c r="L77" s="78"/>
      <c r="M77" s="78"/>
      <c r="N77" s="78"/>
      <c r="O77" s="78"/>
      <c r="P77" s="78"/>
    </row>
    <row r="78" spans="1:16" ht="30.75" x14ac:dyDescent="0.25">
      <c r="A78" s="78"/>
      <c r="B78" s="78"/>
      <c r="C78" s="78"/>
      <c r="D78" s="78"/>
      <c r="E78" s="78"/>
      <c r="F78" s="78"/>
      <c r="G78" s="68" t="s">
        <v>702</v>
      </c>
      <c r="H78" s="78"/>
      <c r="I78" s="78"/>
      <c r="J78" s="78"/>
      <c r="K78" s="78"/>
      <c r="L78" s="78"/>
      <c r="M78" s="78"/>
      <c r="N78" s="78"/>
      <c r="O78" s="78"/>
      <c r="P78" s="78"/>
    </row>
    <row r="79" spans="1:16" ht="15.75" x14ac:dyDescent="0.25">
      <c r="A79" s="78"/>
      <c r="B79" s="78"/>
      <c r="C79" s="78"/>
      <c r="D79" s="78"/>
      <c r="E79" s="78"/>
      <c r="F79" s="78"/>
      <c r="G79" s="68"/>
      <c r="H79" s="78"/>
      <c r="I79" s="78"/>
      <c r="J79" s="78"/>
      <c r="K79" s="78"/>
      <c r="L79" s="78"/>
      <c r="M79" s="78"/>
      <c r="N79" s="78"/>
      <c r="O79" s="78"/>
      <c r="P79" s="78"/>
    </row>
    <row r="80" spans="1:16" ht="225.75" x14ac:dyDescent="0.25">
      <c r="A80" s="78"/>
      <c r="B80" s="78"/>
      <c r="C80" s="78"/>
      <c r="D80" s="78"/>
      <c r="E80" s="78"/>
      <c r="F80" s="78"/>
      <c r="G80" s="68" t="s">
        <v>464</v>
      </c>
      <c r="H80" s="78"/>
      <c r="I80" s="78"/>
      <c r="J80" s="78"/>
      <c r="K80" s="78"/>
      <c r="L80" s="78"/>
      <c r="M80" s="78"/>
      <c r="N80" s="78"/>
      <c r="O80" s="78"/>
      <c r="P80" s="78"/>
    </row>
    <row r="81" spans="1:16" ht="15.75" x14ac:dyDescent="0.25">
      <c r="A81" s="78"/>
      <c r="B81" s="78"/>
      <c r="C81" s="78"/>
      <c r="D81" s="78"/>
      <c r="E81" s="78"/>
      <c r="F81" s="78"/>
      <c r="G81" s="68"/>
      <c r="H81" s="78"/>
      <c r="I81" s="78"/>
      <c r="J81" s="78"/>
      <c r="K81" s="78"/>
      <c r="L81" s="78"/>
      <c r="M81" s="78"/>
      <c r="N81" s="78"/>
      <c r="O81" s="78"/>
      <c r="P81" s="78"/>
    </row>
    <row r="82" spans="1:16" ht="15.75" x14ac:dyDescent="0.25">
      <c r="A82" s="78"/>
      <c r="B82" s="78"/>
      <c r="C82" s="78"/>
      <c r="D82" s="78"/>
      <c r="E82" s="78"/>
      <c r="F82" s="78"/>
      <c r="G82" s="68"/>
      <c r="H82" s="78"/>
      <c r="I82" s="78"/>
      <c r="J82" s="78"/>
      <c r="K82" s="78"/>
      <c r="L82" s="78"/>
      <c r="M82" s="78"/>
      <c r="N82" s="78"/>
      <c r="O82" s="78"/>
      <c r="P82" s="78"/>
    </row>
    <row r="83" spans="1:16" ht="15.75" x14ac:dyDescent="0.25">
      <c r="A83" s="78"/>
      <c r="B83" s="78"/>
      <c r="C83" s="78"/>
      <c r="D83" s="78"/>
      <c r="E83" s="78"/>
      <c r="F83" s="78"/>
      <c r="G83" s="68"/>
      <c r="H83" s="78"/>
      <c r="I83" s="78"/>
      <c r="J83" s="78"/>
      <c r="K83" s="78"/>
      <c r="L83" s="78"/>
      <c r="M83" s="78"/>
      <c r="N83" s="78"/>
      <c r="O83" s="78"/>
      <c r="P83" s="78"/>
    </row>
    <row r="84" spans="1:16" ht="15.75" x14ac:dyDescent="0.25">
      <c r="A84" s="78"/>
      <c r="B84" s="78"/>
      <c r="C84" s="78"/>
      <c r="D84" s="78"/>
      <c r="E84" s="78"/>
      <c r="F84" s="78"/>
      <c r="G84" s="68"/>
      <c r="H84" s="78"/>
      <c r="I84" s="78"/>
      <c r="J84" s="78"/>
      <c r="K84" s="78"/>
      <c r="L84" s="78"/>
      <c r="M84" s="78"/>
      <c r="N84" s="78"/>
      <c r="O84" s="78"/>
      <c r="P84" s="78"/>
    </row>
    <row r="85" spans="1:16" ht="15.75" x14ac:dyDescent="0.25">
      <c r="A85" s="78"/>
      <c r="B85" s="78"/>
      <c r="C85" s="78"/>
      <c r="D85" s="78"/>
      <c r="E85" s="78"/>
      <c r="F85" s="78"/>
      <c r="G85" s="68"/>
      <c r="H85" s="78"/>
      <c r="I85" s="78"/>
      <c r="J85" s="78"/>
      <c r="K85" s="78"/>
      <c r="L85" s="78"/>
      <c r="M85" s="78"/>
      <c r="N85" s="78"/>
      <c r="O85" s="78"/>
      <c r="P85" s="78"/>
    </row>
    <row r="86" spans="1:16" ht="15.75" x14ac:dyDescent="0.25">
      <c r="A86" s="78"/>
      <c r="B86" s="78"/>
      <c r="C86" s="78"/>
      <c r="D86" s="78"/>
      <c r="E86" s="78"/>
      <c r="F86" s="78"/>
      <c r="G86" s="68"/>
      <c r="H86" s="78"/>
      <c r="I86" s="78"/>
      <c r="J86" s="78"/>
      <c r="K86" s="78"/>
      <c r="L86" s="78"/>
      <c r="M86" s="78"/>
      <c r="N86" s="78"/>
      <c r="O86" s="78"/>
      <c r="P86" s="78"/>
    </row>
    <row r="87" spans="1:16" ht="15.75" x14ac:dyDescent="0.25">
      <c r="A87" s="78"/>
      <c r="B87" s="78"/>
      <c r="C87" s="78"/>
      <c r="D87" s="78"/>
      <c r="E87" s="78"/>
      <c r="F87" s="78"/>
      <c r="G87" s="68"/>
      <c r="H87" s="78"/>
      <c r="I87" s="78"/>
      <c r="J87" s="78"/>
      <c r="K87" s="78"/>
      <c r="L87" s="78"/>
      <c r="M87" s="78"/>
      <c r="N87" s="78"/>
      <c r="O87" s="78"/>
      <c r="P87" s="78"/>
    </row>
    <row r="88" spans="1:16" ht="15.75" x14ac:dyDescent="0.25">
      <c r="A88" s="78"/>
      <c r="B88" s="78"/>
      <c r="C88" s="78"/>
      <c r="D88" s="78"/>
      <c r="E88" s="78"/>
      <c r="F88" s="78"/>
      <c r="G88" s="68"/>
      <c r="H88" s="78"/>
      <c r="I88" s="78"/>
      <c r="J88" s="78"/>
      <c r="K88" s="78"/>
      <c r="L88" s="78"/>
      <c r="M88" s="78"/>
      <c r="N88" s="78"/>
      <c r="O88" s="78"/>
      <c r="P88" s="78"/>
    </row>
    <row r="89" spans="1:16" x14ac:dyDescent="0.25">
      <c r="A89" s="78"/>
      <c r="B89" s="78"/>
      <c r="C89" s="78"/>
      <c r="D89" s="78"/>
      <c r="E89" s="78"/>
      <c r="F89" s="78"/>
      <c r="G89" s="80"/>
      <c r="H89" s="78"/>
      <c r="I89" s="78"/>
      <c r="J89" s="78"/>
      <c r="K89" s="78"/>
      <c r="L89" s="78"/>
      <c r="M89" s="78"/>
      <c r="N89" s="78"/>
      <c r="O89" s="78"/>
      <c r="P89" s="78"/>
    </row>
    <row r="90" spans="1:16" x14ac:dyDescent="0.25">
      <c r="A90" s="78"/>
      <c r="B90" s="78"/>
      <c r="C90" s="78"/>
      <c r="D90" s="78"/>
      <c r="E90" s="78"/>
      <c r="F90" s="78"/>
      <c r="G90" s="80"/>
      <c r="H90" s="78"/>
      <c r="I90" s="78"/>
      <c r="J90" s="78"/>
      <c r="K90" s="78"/>
      <c r="L90" s="78"/>
      <c r="M90" s="78"/>
      <c r="N90" s="78"/>
      <c r="O90" s="78"/>
      <c r="P90" s="78"/>
    </row>
    <row r="91" spans="1:16" x14ac:dyDescent="0.25">
      <c r="A91" s="78"/>
      <c r="B91" s="78"/>
      <c r="C91" s="78"/>
      <c r="D91" s="78"/>
      <c r="E91" s="78"/>
      <c r="F91" s="78"/>
      <c r="G91" s="80"/>
      <c r="H91" s="78"/>
      <c r="I91" s="78"/>
      <c r="J91" s="78"/>
      <c r="K91" s="78"/>
      <c r="L91" s="78"/>
      <c r="M91" s="78"/>
      <c r="N91" s="78"/>
      <c r="O91" s="78"/>
      <c r="P91" s="78"/>
    </row>
    <row r="92" spans="1:16" x14ac:dyDescent="0.25">
      <c r="A92" s="78"/>
      <c r="B92" s="78"/>
      <c r="C92" s="78"/>
      <c r="D92" s="78"/>
      <c r="E92" s="78"/>
      <c r="F92" s="78"/>
      <c r="G92" s="80"/>
      <c r="H92" s="78"/>
      <c r="I92" s="78"/>
      <c r="J92" s="78"/>
      <c r="K92" s="78"/>
      <c r="L92" s="78"/>
      <c r="M92" s="78"/>
      <c r="N92" s="78"/>
      <c r="O92" s="78"/>
      <c r="P92" s="78"/>
    </row>
    <row r="93" spans="1:16" x14ac:dyDescent="0.25">
      <c r="A93" s="78"/>
      <c r="B93" s="78"/>
      <c r="C93" s="78"/>
      <c r="D93" s="78"/>
      <c r="E93" s="78"/>
      <c r="F93" s="78"/>
      <c r="G93" s="80"/>
      <c r="H93" s="78"/>
      <c r="I93" s="78"/>
      <c r="J93" s="78"/>
      <c r="K93" s="78"/>
      <c r="L93" s="78"/>
      <c r="M93" s="78"/>
      <c r="N93" s="78"/>
      <c r="O93" s="78"/>
      <c r="P93" s="78"/>
    </row>
    <row r="94" spans="1:16" x14ac:dyDescent="0.25">
      <c r="A94" s="78"/>
      <c r="B94" s="78"/>
      <c r="C94" s="78"/>
      <c r="D94" s="78"/>
      <c r="E94" s="78"/>
      <c r="F94" s="78"/>
      <c r="G94" s="80"/>
      <c r="H94" s="78"/>
      <c r="I94" s="78"/>
      <c r="J94" s="78"/>
      <c r="K94" s="78"/>
      <c r="L94" s="78"/>
      <c r="M94" s="78"/>
      <c r="N94" s="78"/>
      <c r="O94" s="78"/>
      <c r="P94" s="78"/>
    </row>
    <row r="95" spans="1:16" x14ac:dyDescent="0.25">
      <c r="A95" s="78"/>
      <c r="B95" s="78"/>
      <c r="C95" s="78"/>
      <c r="D95" s="78"/>
      <c r="E95" s="78"/>
      <c r="F95" s="78"/>
      <c r="G95" s="80"/>
      <c r="H95" s="78"/>
      <c r="I95" s="78"/>
      <c r="J95" s="78"/>
      <c r="K95" s="78"/>
      <c r="L95" s="78"/>
      <c r="M95" s="78"/>
      <c r="N95" s="78"/>
      <c r="O95" s="78"/>
      <c r="P95" s="78"/>
    </row>
    <row r="96" spans="1:16" x14ac:dyDescent="0.25">
      <c r="A96" s="78"/>
      <c r="B96" s="78"/>
      <c r="C96" s="78"/>
      <c r="D96" s="78"/>
      <c r="E96" s="78"/>
      <c r="F96" s="78"/>
      <c r="G96" s="80"/>
      <c r="H96" s="78"/>
      <c r="I96" s="78"/>
      <c r="J96" s="78"/>
      <c r="K96" s="78"/>
      <c r="L96" s="78"/>
      <c r="M96" s="78"/>
      <c r="N96" s="78"/>
      <c r="O96" s="78"/>
      <c r="P96" s="78"/>
    </row>
    <row r="97" spans="1:16" x14ac:dyDescent="0.25">
      <c r="A97" s="78"/>
      <c r="B97" s="78"/>
      <c r="C97" s="78"/>
      <c r="D97" s="78"/>
      <c r="E97" s="78"/>
      <c r="F97" s="78"/>
      <c r="G97" s="80"/>
      <c r="H97" s="78"/>
      <c r="I97" s="78"/>
      <c r="J97" s="78"/>
      <c r="K97" s="78"/>
      <c r="L97" s="78"/>
      <c r="M97" s="78"/>
      <c r="N97" s="78"/>
      <c r="O97" s="78"/>
      <c r="P97" s="78"/>
    </row>
    <row r="98" spans="1:16" x14ac:dyDescent="0.25">
      <c r="A98" s="78"/>
      <c r="B98" s="78"/>
      <c r="C98" s="78"/>
      <c r="D98" s="78"/>
      <c r="E98" s="78"/>
      <c r="F98" s="78"/>
      <c r="G98" s="80"/>
      <c r="H98" s="78"/>
      <c r="I98" s="78"/>
      <c r="J98" s="78"/>
      <c r="K98" s="78"/>
      <c r="L98" s="78"/>
      <c r="M98" s="78"/>
      <c r="N98" s="78"/>
      <c r="O98" s="78"/>
      <c r="P98" s="78"/>
    </row>
    <row r="99" spans="1:16" x14ac:dyDescent="0.25">
      <c r="A99" s="78"/>
      <c r="B99" s="78"/>
      <c r="C99" s="78"/>
      <c r="D99" s="78"/>
      <c r="E99" s="78"/>
      <c r="F99" s="78"/>
      <c r="G99" s="80"/>
      <c r="H99" s="78"/>
      <c r="I99" s="78"/>
      <c r="J99" s="78"/>
      <c r="K99" s="78"/>
      <c r="L99" s="78"/>
      <c r="M99" s="78"/>
      <c r="N99" s="78"/>
      <c r="O99" s="78"/>
      <c r="P99" s="78"/>
    </row>
    <row r="100" spans="1:16" x14ac:dyDescent="0.25">
      <c r="A100" s="78"/>
      <c r="B100" s="78"/>
      <c r="C100" s="78"/>
      <c r="D100" s="78"/>
      <c r="E100" s="78"/>
      <c r="F100" s="78"/>
      <c r="G100" s="80"/>
      <c r="H100" s="78"/>
      <c r="I100" s="78"/>
      <c r="J100" s="78"/>
      <c r="K100" s="78"/>
      <c r="L100" s="78"/>
      <c r="M100" s="78"/>
      <c r="N100" s="78"/>
      <c r="O100" s="78"/>
      <c r="P100" s="78"/>
    </row>
    <row r="101" spans="1:16" x14ac:dyDescent="0.25">
      <c r="A101" s="78"/>
      <c r="B101" s="78"/>
      <c r="C101" s="78"/>
      <c r="D101" s="78"/>
      <c r="E101" s="78"/>
      <c r="F101" s="78"/>
      <c r="G101" s="80"/>
      <c r="H101" s="78"/>
      <c r="I101" s="78"/>
      <c r="J101" s="78"/>
      <c r="K101" s="78"/>
      <c r="L101" s="78"/>
      <c r="M101" s="78"/>
      <c r="N101" s="78"/>
      <c r="O101" s="78"/>
      <c r="P101" s="78"/>
    </row>
  </sheetData>
  <pageMargins left="0.7" right="0.7" top="0.75" bottom="0.75" header="0.3" footer="0.3"/>
  <pageSetup orientation="portrait" horizontalDpi="1200" verticalDpi="12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9">
    <tabColor theme="3" tint="0.59999389629810485"/>
  </sheetPr>
  <dimension ref="A1:Q262"/>
  <sheetViews>
    <sheetView showGridLines="0" zoomScaleNormal="100" workbookViewId="0">
      <pane ySplit="3" topLeftCell="A4" activePane="bottomLeft" state="frozen"/>
      <selection activeCell="B1" sqref="B1:N2"/>
      <selection pane="bottomLeft" activeCell="E74" sqref="E74"/>
    </sheetView>
  </sheetViews>
  <sheetFormatPr defaultColWidth="9.140625" defaultRowHeight="15" x14ac:dyDescent="0.25"/>
  <cols>
    <col min="1" max="6" width="9.140625" style="46"/>
    <col min="7" max="7" width="79.140625" style="49" customWidth="1"/>
    <col min="8" max="8" width="9.140625" style="46" customWidth="1"/>
    <col min="9" max="9" width="34.5703125" style="49" bestFit="1" customWidth="1"/>
    <col min="10" max="21" width="9.140625" style="46"/>
    <col min="22" max="22" width="13.140625" style="46" customWidth="1"/>
    <col min="23" max="23" width="8.42578125" style="46" customWidth="1"/>
    <col min="24" max="16384" width="9.140625" style="46"/>
  </cols>
  <sheetData>
    <row r="1" spans="1:17" ht="33" x14ac:dyDescent="0.45">
      <c r="A1" s="126"/>
      <c r="B1" s="126"/>
      <c r="C1" s="126"/>
      <c r="D1" s="126"/>
      <c r="E1" s="126"/>
      <c r="F1" s="127"/>
      <c r="G1" s="69" t="s">
        <v>103</v>
      </c>
      <c r="H1" s="126"/>
      <c r="I1" s="127"/>
      <c r="J1" s="127"/>
      <c r="K1" s="127"/>
      <c r="L1" s="127"/>
      <c r="M1" s="127"/>
      <c r="N1" s="127"/>
      <c r="O1" s="127"/>
      <c r="P1" s="127"/>
      <c r="Q1" s="47"/>
    </row>
    <row r="2" spans="1:17" ht="33" x14ac:dyDescent="0.45">
      <c r="A2" s="126"/>
      <c r="B2" s="126"/>
      <c r="C2" s="126"/>
      <c r="D2" s="126"/>
      <c r="E2" s="126"/>
      <c r="F2" s="127"/>
      <c r="G2" s="69" t="s">
        <v>162</v>
      </c>
      <c r="H2" s="126"/>
      <c r="I2" s="127"/>
      <c r="J2" s="127"/>
      <c r="K2" s="127"/>
      <c r="L2" s="127"/>
      <c r="M2" s="127"/>
      <c r="N2" s="127"/>
      <c r="O2" s="127"/>
      <c r="P2" s="127"/>
      <c r="Q2" s="47"/>
    </row>
    <row r="3" spans="1:17" ht="20.25" x14ac:dyDescent="0.3">
      <c r="A3" s="126"/>
      <c r="B3" s="126"/>
      <c r="C3" s="126"/>
      <c r="D3" s="126"/>
      <c r="E3" s="126"/>
      <c r="F3" s="127"/>
      <c r="G3" s="70" t="s">
        <v>163</v>
      </c>
      <c r="H3" s="126"/>
      <c r="I3" s="127"/>
      <c r="J3" s="127"/>
      <c r="K3" s="127"/>
      <c r="L3" s="127"/>
      <c r="M3" s="127"/>
      <c r="N3" s="127"/>
      <c r="O3" s="127"/>
      <c r="P3" s="127"/>
      <c r="Q3" s="47"/>
    </row>
    <row r="4" spans="1:17" x14ac:dyDescent="0.25">
      <c r="A4" s="126"/>
      <c r="B4" s="126"/>
      <c r="C4" s="126"/>
      <c r="D4" s="126"/>
      <c r="E4" s="126"/>
      <c r="F4" s="127"/>
      <c r="H4" s="127"/>
      <c r="I4" s="127"/>
      <c r="J4" s="127"/>
      <c r="K4" s="127"/>
      <c r="L4" s="127"/>
      <c r="M4" s="127"/>
      <c r="N4" s="127"/>
      <c r="O4" s="127"/>
      <c r="P4" s="127"/>
    </row>
    <row r="5" spans="1:17" ht="105" x14ac:dyDescent="0.25">
      <c r="A5" s="126"/>
      <c r="B5" s="126"/>
      <c r="C5" s="126"/>
      <c r="D5" s="126"/>
      <c r="E5" s="126"/>
      <c r="F5" s="126"/>
      <c r="G5" s="64" t="s">
        <v>164</v>
      </c>
      <c r="H5" s="129"/>
      <c r="I5" s="129"/>
      <c r="J5" s="129"/>
      <c r="K5" s="129"/>
      <c r="L5" s="126"/>
      <c r="M5" s="126"/>
      <c r="N5" s="126"/>
      <c r="O5" s="126"/>
      <c r="P5" s="126"/>
    </row>
    <row r="6" spans="1:17" x14ac:dyDescent="0.25">
      <c r="A6" s="126"/>
      <c r="B6" s="126"/>
      <c r="C6" s="126"/>
      <c r="D6" s="126"/>
      <c r="E6" s="126"/>
      <c r="F6" s="126"/>
      <c r="G6" s="64"/>
      <c r="H6" s="129"/>
      <c r="I6" s="129"/>
      <c r="J6" s="129"/>
      <c r="K6" s="129"/>
      <c r="L6" s="126"/>
      <c r="M6" s="126"/>
      <c r="N6" s="126"/>
      <c r="O6" s="126"/>
      <c r="P6" s="126"/>
    </row>
    <row r="7" spans="1:17" x14ac:dyDescent="0.25">
      <c r="A7" s="126"/>
      <c r="B7" s="126"/>
      <c r="C7" s="126"/>
      <c r="D7" s="126"/>
      <c r="E7" s="126"/>
      <c r="F7" s="126"/>
      <c r="G7" s="64" t="s">
        <v>165</v>
      </c>
      <c r="H7" s="129"/>
      <c r="I7" s="129"/>
      <c r="J7" s="129"/>
      <c r="K7" s="129"/>
      <c r="L7" s="126"/>
      <c r="M7" s="126"/>
      <c r="N7" s="126"/>
      <c r="O7" s="126"/>
      <c r="P7" s="126"/>
    </row>
    <row r="8" spans="1:17" ht="15.75" thickBot="1" x14ac:dyDescent="0.3">
      <c r="A8" s="126"/>
      <c r="B8" s="126"/>
      <c r="C8" s="126"/>
      <c r="D8" s="126"/>
      <c r="E8" s="126"/>
      <c r="F8" s="126"/>
      <c r="G8" s="90"/>
      <c r="H8" s="129"/>
      <c r="I8" s="129"/>
      <c r="J8" s="129"/>
      <c r="K8" s="129"/>
      <c r="L8" s="126"/>
      <c r="M8" s="126"/>
      <c r="N8" s="126"/>
      <c r="O8" s="126"/>
      <c r="P8" s="126"/>
    </row>
    <row r="9" spans="1:17" ht="15.75" thickBot="1" x14ac:dyDescent="0.3">
      <c r="A9" s="126"/>
      <c r="B9" s="126"/>
      <c r="C9" s="126"/>
      <c r="D9" s="126"/>
      <c r="E9" s="126"/>
      <c r="F9" s="126"/>
      <c r="G9" s="82" t="s">
        <v>166</v>
      </c>
      <c r="H9" s="130"/>
      <c r="I9" s="129"/>
      <c r="J9" s="129"/>
      <c r="K9" s="129"/>
      <c r="L9" s="126"/>
      <c r="M9" s="126"/>
      <c r="N9" s="126"/>
      <c r="O9" s="126"/>
      <c r="P9" s="126"/>
    </row>
    <row r="10" spans="1:17" x14ac:dyDescent="0.25">
      <c r="A10" s="126"/>
      <c r="B10" s="126"/>
      <c r="C10" s="126"/>
      <c r="D10" s="126"/>
      <c r="E10" s="126"/>
      <c r="F10" s="126"/>
      <c r="G10" s="103" t="s">
        <v>167</v>
      </c>
      <c r="H10" s="131"/>
      <c r="I10" s="129"/>
      <c r="J10" s="129"/>
      <c r="K10" s="129"/>
      <c r="L10" s="126"/>
      <c r="M10" s="126"/>
      <c r="N10" s="126"/>
      <c r="O10" s="126"/>
      <c r="P10" s="126"/>
    </row>
    <row r="11" spans="1:17" x14ac:dyDescent="0.25">
      <c r="A11" s="126"/>
      <c r="B11" s="126"/>
      <c r="C11" s="126"/>
      <c r="D11" s="126"/>
      <c r="E11" s="126"/>
      <c r="F11" s="126"/>
      <c r="G11" s="106" t="s">
        <v>168</v>
      </c>
      <c r="H11" s="131"/>
      <c r="I11" s="129"/>
      <c r="J11" s="129"/>
      <c r="K11" s="129"/>
      <c r="L11" s="126"/>
      <c r="M11" s="126"/>
      <c r="N11" s="126"/>
      <c r="O11" s="126"/>
      <c r="P11" s="126"/>
    </row>
    <row r="12" spans="1:17" x14ac:dyDescent="0.25">
      <c r="A12" s="126"/>
      <c r="B12" s="126"/>
      <c r="C12" s="126"/>
      <c r="D12" s="126"/>
      <c r="E12" s="126"/>
      <c r="F12" s="126"/>
      <c r="G12" s="104" t="s">
        <v>169</v>
      </c>
      <c r="H12" s="131"/>
      <c r="I12" s="129"/>
      <c r="J12" s="129"/>
      <c r="K12" s="129"/>
      <c r="L12" s="126"/>
      <c r="M12" s="126"/>
      <c r="N12" s="126"/>
      <c r="O12" s="126"/>
      <c r="P12" s="126"/>
    </row>
    <row r="13" spans="1:17" x14ac:dyDescent="0.25">
      <c r="A13" s="126"/>
      <c r="B13" s="126"/>
      <c r="C13" s="126"/>
      <c r="D13" s="126"/>
      <c r="E13" s="126"/>
      <c r="F13" s="126"/>
      <c r="G13" s="106" t="s">
        <v>170</v>
      </c>
      <c r="H13" s="131"/>
      <c r="I13" s="129"/>
      <c r="J13" s="129"/>
      <c r="K13" s="129"/>
      <c r="L13" s="126"/>
      <c r="M13" s="126"/>
      <c r="N13" s="126"/>
      <c r="O13" s="126"/>
      <c r="P13" s="126"/>
    </row>
    <row r="14" spans="1:17" x14ac:dyDescent="0.25">
      <c r="A14" s="126"/>
      <c r="B14" s="126"/>
      <c r="C14" s="126"/>
      <c r="D14" s="126"/>
      <c r="E14" s="126"/>
      <c r="F14" s="126"/>
      <c r="G14" s="104" t="s">
        <v>171</v>
      </c>
      <c r="H14" s="131"/>
      <c r="I14" s="129"/>
      <c r="J14" s="129"/>
      <c r="K14" s="129"/>
      <c r="L14" s="126"/>
      <c r="M14" s="126"/>
      <c r="N14" s="126"/>
      <c r="O14" s="126"/>
      <c r="P14" s="126"/>
    </row>
    <row r="15" spans="1:17" x14ac:dyDescent="0.25">
      <c r="A15" s="126"/>
      <c r="B15" s="126"/>
      <c r="C15" s="126"/>
      <c r="D15" s="126"/>
      <c r="E15" s="126"/>
      <c r="F15" s="126"/>
      <c r="G15" s="106" t="s">
        <v>172</v>
      </c>
      <c r="H15" s="131"/>
      <c r="I15" s="129"/>
      <c r="J15" s="129"/>
      <c r="K15" s="129"/>
      <c r="L15" s="126"/>
      <c r="M15" s="126"/>
      <c r="N15" s="126"/>
      <c r="O15" s="126"/>
      <c r="P15" s="126"/>
    </row>
    <row r="16" spans="1:17" x14ac:dyDescent="0.25">
      <c r="A16" s="126"/>
      <c r="B16" s="126"/>
      <c r="C16" s="126"/>
      <c r="D16" s="126"/>
      <c r="E16" s="126"/>
      <c r="F16" s="126"/>
      <c r="G16" s="104" t="s">
        <v>173</v>
      </c>
      <c r="H16" s="131"/>
      <c r="I16" s="129"/>
      <c r="J16" s="129"/>
      <c r="K16" s="129"/>
      <c r="L16" s="126"/>
      <c r="M16" s="126"/>
      <c r="N16" s="126"/>
      <c r="O16" s="126"/>
      <c r="P16" s="126"/>
    </row>
    <row r="17" spans="1:16" x14ac:dyDescent="0.25">
      <c r="A17" s="126"/>
      <c r="B17" s="126"/>
      <c r="C17" s="126"/>
      <c r="D17" s="126"/>
      <c r="E17" s="126"/>
      <c r="F17" s="126"/>
      <c r="G17" s="106" t="s">
        <v>174</v>
      </c>
      <c r="H17" s="131"/>
      <c r="I17" s="129"/>
      <c r="J17" s="129"/>
      <c r="K17" s="129"/>
      <c r="L17" s="126"/>
      <c r="M17" s="126"/>
      <c r="N17" s="126"/>
      <c r="O17" s="126"/>
      <c r="P17" s="126"/>
    </row>
    <row r="18" spans="1:16" x14ac:dyDescent="0.25">
      <c r="A18" s="126"/>
      <c r="B18" s="126"/>
      <c r="C18" s="126"/>
      <c r="D18" s="126"/>
      <c r="E18" s="126"/>
      <c r="F18" s="126"/>
      <c r="G18" s="104" t="s">
        <v>175</v>
      </c>
      <c r="H18" s="131"/>
      <c r="I18" s="129"/>
      <c r="J18" s="129"/>
      <c r="K18" s="129"/>
      <c r="L18" s="126"/>
      <c r="M18" s="126"/>
      <c r="N18" s="126"/>
      <c r="O18" s="126"/>
      <c r="P18" s="126"/>
    </row>
    <row r="19" spans="1:16" x14ac:dyDescent="0.25">
      <c r="A19" s="126"/>
      <c r="B19" s="126"/>
      <c r="C19" s="126"/>
      <c r="D19" s="126"/>
      <c r="E19" s="126"/>
      <c r="F19" s="126"/>
      <c r="G19" s="106" t="s">
        <v>176</v>
      </c>
      <c r="H19" s="131"/>
      <c r="I19" s="129"/>
      <c r="J19" s="129"/>
      <c r="K19" s="129"/>
      <c r="L19" s="126"/>
      <c r="M19" s="126"/>
      <c r="N19" s="126"/>
      <c r="O19" s="126"/>
      <c r="P19" s="126"/>
    </row>
    <row r="20" spans="1:16" x14ac:dyDescent="0.25">
      <c r="A20" s="126"/>
      <c r="B20" s="126"/>
      <c r="C20" s="126"/>
      <c r="D20" s="126"/>
      <c r="E20" s="126"/>
      <c r="F20" s="126"/>
      <c r="G20" s="104" t="s">
        <v>177</v>
      </c>
      <c r="H20" s="131"/>
      <c r="I20" s="129"/>
      <c r="J20" s="129"/>
      <c r="K20" s="129"/>
      <c r="L20" s="126"/>
      <c r="M20" s="126"/>
      <c r="N20" s="126"/>
      <c r="O20" s="126"/>
      <c r="P20" s="126"/>
    </row>
    <row r="21" spans="1:16" ht="15.75" thickBot="1" x14ac:dyDescent="0.3">
      <c r="A21" s="126"/>
      <c r="B21" s="126"/>
      <c r="C21" s="126"/>
      <c r="D21" s="126"/>
      <c r="E21" s="126"/>
      <c r="F21" s="126"/>
      <c r="G21" s="105" t="s">
        <v>178</v>
      </c>
      <c r="H21" s="131"/>
      <c r="I21" s="129"/>
      <c r="J21" s="129"/>
      <c r="K21" s="129"/>
      <c r="L21" s="126"/>
      <c r="M21" s="126"/>
      <c r="N21" s="126"/>
      <c r="O21" s="126"/>
      <c r="P21" s="126"/>
    </row>
    <row r="22" spans="1:16" x14ac:dyDescent="0.25">
      <c r="A22" s="126"/>
      <c r="B22" s="126"/>
      <c r="C22" s="126"/>
      <c r="D22" s="126"/>
      <c r="E22" s="126"/>
      <c r="F22" s="126"/>
      <c r="G22" s="64"/>
      <c r="H22" s="129"/>
      <c r="I22" s="129"/>
      <c r="J22" s="129"/>
      <c r="K22" s="129"/>
      <c r="L22" s="126"/>
      <c r="M22" s="126"/>
      <c r="N22" s="126"/>
      <c r="O22" s="126"/>
      <c r="P22" s="126"/>
    </row>
    <row r="23" spans="1:16" ht="15.75" x14ac:dyDescent="0.25">
      <c r="A23" s="126"/>
      <c r="B23" s="126"/>
      <c r="C23" s="126"/>
      <c r="D23" s="126"/>
      <c r="E23" s="126"/>
      <c r="F23" s="126"/>
      <c r="G23" s="91" t="s">
        <v>179</v>
      </c>
      <c r="H23" s="129"/>
      <c r="I23" s="129"/>
      <c r="J23" s="129"/>
      <c r="K23" s="129"/>
      <c r="L23" s="126"/>
      <c r="M23" s="126"/>
      <c r="N23" s="126"/>
      <c r="O23" s="126"/>
      <c r="P23" s="126"/>
    </row>
    <row r="24" spans="1:16" x14ac:dyDescent="0.25">
      <c r="A24" s="126"/>
      <c r="B24" s="126"/>
      <c r="C24" s="126"/>
      <c r="D24" s="126"/>
      <c r="E24" s="126"/>
      <c r="F24" s="126"/>
      <c r="G24" s="64"/>
      <c r="H24" s="129"/>
      <c r="I24" s="129"/>
      <c r="J24" s="129"/>
      <c r="K24" s="129"/>
      <c r="L24" s="126"/>
      <c r="M24" s="126"/>
      <c r="N24" s="126"/>
      <c r="O24" s="126"/>
      <c r="P24" s="126"/>
    </row>
    <row r="25" spans="1:16" ht="135" x14ac:dyDescent="0.25">
      <c r="A25" s="126"/>
      <c r="B25" s="126"/>
      <c r="C25" s="126"/>
      <c r="D25" s="126"/>
      <c r="E25" s="126"/>
      <c r="F25" s="126"/>
      <c r="G25" s="92" t="s">
        <v>180</v>
      </c>
      <c r="H25" s="129"/>
      <c r="I25" s="129"/>
      <c r="J25" s="129"/>
      <c r="K25" s="129"/>
      <c r="L25" s="126"/>
      <c r="M25" s="126"/>
      <c r="N25" s="126"/>
      <c r="O25" s="126"/>
      <c r="P25" s="126"/>
    </row>
    <row r="26" spans="1:16" x14ac:dyDescent="0.25">
      <c r="A26" s="126"/>
      <c r="B26" s="126"/>
      <c r="C26" s="126"/>
      <c r="D26" s="126"/>
      <c r="E26" s="126"/>
      <c r="F26" s="126"/>
      <c r="G26" s="64"/>
      <c r="H26" s="129"/>
      <c r="I26" s="129"/>
      <c r="J26" s="129"/>
      <c r="K26" s="129"/>
      <c r="L26" s="126"/>
      <c r="M26" s="126"/>
      <c r="N26" s="126"/>
      <c r="O26" s="126"/>
      <c r="P26" s="126"/>
    </row>
    <row r="27" spans="1:16" ht="15.75" thickBot="1" x14ac:dyDescent="0.3">
      <c r="A27" s="126"/>
      <c r="B27" s="126"/>
      <c r="C27" s="126"/>
      <c r="D27" s="126"/>
      <c r="E27" s="126"/>
      <c r="F27" s="126"/>
      <c r="G27" s="64"/>
      <c r="H27" s="129"/>
      <c r="I27" s="129"/>
      <c r="J27" s="129"/>
      <c r="K27" s="129"/>
      <c r="L27" s="126"/>
      <c r="M27" s="126"/>
      <c r="N27" s="126"/>
      <c r="O27" s="126"/>
      <c r="P27" s="126"/>
    </row>
    <row r="28" spans="1:16" ht="15.75" thickBot="1" x14ac:dyDescent="0.3">
      <c r="A28" s="126"/>
      <c r="B28" s="126"/>
      <c r="C28" s="126"/>
      <c r="D28" s="126"/>
      <c r="E28" s="126"/>
      <c r="F28" s="126"/>
      <c r="G28" s="83" t="s">
        <v>234</v>
      </c>
      <c r="H28" s="132"/>
      <c r="I28" s="133"/>
      <c r="J28" s="129"/>
      <c r="K28" s="129"/>
      <c r="L28" s="126"/>
      <c r="M28" s="126"/>
      <c r="N28" s="126"/>
      <c r="O28" s="126"/>
      <c r="P28" s="126"/>
    </row>
    <row r="29" spans="1:16" ht="150" x14ac:dyDescent="0.25">
      <c r="A29" s="126"/>
      <c r="B29" s="126"/>
      <c r="C29" s="126"/>
      <c r="D29" s="126"/>
      <c r="E29" s="126"/>
      <c r="F29" s="126"/>
      <c r="G29" s="108" t="s">
        <v>235</v>
      </c>
      <c r="H29" s="134"/>
      <c r="I29" s="135"/>
      <c r="J29" s="129"/>
      <c r="K29" s="129"/>
      <c r="L29" s="126"/>
      <c r="M29" s="126"/>
      <c r="N29" s="126"/>
      <c r="O29" s="126"/>
      <c r="P29" s="126"/>
    </row>
    <row r="30" spans="1:16" ht="150" x14ac:dyDescent="0.25">
      <c r="A30" s="126"/>
      <c r="B30" s="126"/>
      <c r="C30" s="126"/>
      <c r="D30" s="126"/>
      <c r="E30" s="126"/>
      <c r="F30" s="126"/>
      <c r="G30" s="109" t="s">
        <v>237</v>
      </c>
      <c r="H30" s="136"/>
      <c r="I30" s="137"/>
      <c r="J30" s="129"/>
      <c r="K30" s="129"/>
      <c r="L30" s="126"/>
      <c r="M30" s="126"/>
      <c r="N30" s="126"/>
      <c r="O30" s="126"/>
      <c r="P30" s="126"/>
    </row>
    <row r="31" spans="1:16" ht="60" x14ac:dyDescent="0.25">
      <c r="A31" s="126"/>
      <c r="B31" s="126"/>
      <c r="C31" s="126"/>
      <c r="D31" s="126"/>
      <c r="E31" s="126"/>
      <c r="F31" s="126"/>
      <c r="G31" s="113" t="s">
        <v>236</v>
      </c>
      <c r="H31" s="134"/>
      <c r="I31" s="138"/>
      <c r="J31" s="129"/>
      <c r="K31" s="129"/>
      <c r="L31" s="126"/>
      <c r="M31" s="126"/>
      <c r="N31" s="126"/>
      <c r="O31" s="126"/>
      <c r="P31" s="126"/>
    </row>
    <row r="32" spans="1:16" x14ac:dyDescent="0.25">
      <c r="A32" s="126"/>
      <c r="B32" s="126"/>
      <c r="C32" s="126"/>
      <c r="D32" s="126"/>
      <c r="E32" s="126"/>
      <c r="F32" s="126"/>
      <c r="G32" s="84"/>
      <c r="H32" s="134"/>
      <c r="I32" s="139"/>
      <c r="J32" s="129"/>
      <c r="K32" s="129"/>
      <c r="L32" s="126"/>
      <c r="M32" s="126"/>
      <c r="N32" s="126"/>
      <c r="O32" s="126"/>
      <c r="P32" s="126"/>
    </row>
    <row r="33" spans="1:16" ht="15.75" thickBot="1" x14ac:dyDescent="0.3">
      <c r="A33" s="126"/>
      <c r="B33" s="126"/>
      <c r="C33" s="126"/>
      <c r="D33" s="126"/>
      <c r="E33" s="126"/>
      <c r="F33" s="126"/>
      <c r="G33" s="107"/>
      <c r="H33" s="134"/>
      <c r="I33" s="140"/>
      <c r="J33" s="129"/>
      <c r="K33" s="129"/>
      <c r="L33" s="126"/>
      <c r="M33" s="126"/>
      <c r="N33" s="126"/>
      <c r="O33" s="126"/>
      <c r="P33" s="126"/>
    </row>
    <row r="34" spans="1:16" x14ac:dyDescent="0.25">
      <c r="A34" s="126"/>
      <c r="B34" s="126"/>
      <c r="C34" s="126"/>
      <c r="D34" s="126"/>
      <c r="E34" s="126"/>
      <c r="F34" s="126"/>
      <c r="G34" s="64"/>
      <c r="H34" s="129"/>
      <c r="I34" s="129"/>
      <c r="J34" s="129"/>
      <c r="K34" s="129"/>
      <c r="L34" s="126"/>
      <c r="M34" s="126"/>
      <c r="N34" s="126"/>
      <c r="O34" s="126"/>
      <c r="P34" s="126"/>
    </row>
    <row r="35" spans="1:16" ht="15.75" x14ac:dyDescent="0.25">
      <c r="A35" s="126"/>
      <c r="B35" s="126"/>
      <c r="C35" s="126"/>
      <c r="D35" s="126"/>
      <c r="E35" s="126"/>
      <c r="F35" s="126"/>
      <c r="G35" s="91" t="s">
        <v>182</v>
      </c>
      <c r="H35" s="129"/>
      <c r="I35" s="129"/>
      <c r="J35" s="129"/>
      <c r="K35" s="129"/>
      <c r="L35" s="126"/>
      <c r="M35" s="126"/>
      <c r="N35" s="126"/>
      <c r="O35" s="126"/>
      <c r="P35" s="126"/>
    </row>
    <row r="36" spans="1:16" ht="7.5" customHeight="1" x14ac:dyDescent="0.25">
      <c r="A36" s="126"/>
      <c r="B36" s="126"/>
      <c r="C36" s="126"/>
      <c r="D36" s="126"/>
      <c r="E36" s="126"/>
      <c r="F36" s="126"/>
      <c r="G36" s="64"/>
      <c r="H36" s="129"/>
      <c r="I36" s="129"/>
      <c r="J36" s="129"/>
      <c r="K36" s="129"/>
      <c r="L36" s="126"/>
      <c r="M36" s="126"/>
      <c r="N36" s="126"/>
      <c r="O36" s="126"/>
      <c r="P36" s="126"/>
    </row>
    <row r="37" spans="1:16" ht="139.5" customHeight="1" x14ac:dyDescent="0.25">
      <c r="A37" s="126"/>
      <c r="B37" s="126"/>
      <c r="C37" s="126"/>
      <c r="D37" s="126"/>
      <c r="E37" s="126"/>
      <c r="F37" s="126"/>
      <c r="G37" s="92" t="s">
        <v>183</v>
      </c>
      <c r="H37" s="129"/>
      <c r="I37" s="129"/>
      <c r="J37" s="129"/>
      <c r="K37" s="129"/>
      <c r="L37" s="126"/>
      <c r="M37" s="126"/>
      <c r="N37" s="126"/>
      <c r="O37" s="126"/>
      <c r="P37" s="126"/>
    </row>
    <row r="38" spans="1:16" ht="220.5" x14ac:dyDescent="0.25">
      <c r="A38" s="126"/>
      <c r="B38" s="126"/>
      <c r="C38" s="126"/>
      <c r="D38" s="126"/>
      <c r="E38" s="126"/>
      <c r="F38" s="126"/>
      <c r="G38" s="491" t="s">
        <v>696</v>
      </c>
      <c r="H38" s="129"/>
      <c r="I38" s="129"/>
      <c r="J38" s="129"/>
      <c r="K38" s="129"/>
      <c r="L38" s="126"/>
      <c r="M38" s="126"/>
      <c r="N38" s="126"/>
      <c r="O38" s="126"/>
      <c r="P38" s="126"/>
    </row>
    <row r="39" spans="1:16" ht="15.6" customHeight="1" thickBot="1" x14ac:dyDescent="0.3">
      <c r="A39" s="126"/>
      <c r="B39" s="126"/>
      <c r="C39" s="126"/>
      <c r="D39" s="126"/>
      <c r="E39" s="126"/>
      <c r="F39" s="126"/>
      <c r="G39" s="64"/>
      <c r="H39" s="129"/>
      <c r="I39" s="129"/>
      <c r="J39" s="129"/>
      <c r="K39" s="129"/>
      <c r="L39" s="126"/>
      <c r="M39" s="126"/>
      <c r="N39" s="126"/>
      <c r="O39" s="126"/>
      <c r="P39" s="126"/>
    </row>
    <row r="40" spans="1:16" ht="15.6" customHeight="1" thickBot="1" x14ac:dyDescent="0.3">
      <c r="A40" s="126"/>
      <c r="B40" s="126"/>
      <c r="C40" s="126"/>
      <c r="D40" s="126"/>
      <c r="E40" s="126"/>
      <c r="F40" s="126"/>
      <c r="G40" s="116" t="s">
        <v>234</v>
      </c>
      <c r="H40" s="132"/>
      <c r="I40" s="133"/>
      <c r="J40" s="139"/>
      <c r="K40" s="129"/>
      <c r="L40" s="126"/>
      <c r="M40" s="126"/>
      <c r="N40" s="126"/>
      <c r="O40" s="126"/>
      <c r="P40" s="126"/>
    </row>
    <row r="41" spans="1:16" ht="150" customHeight="1" x14ac:dyDescent="0.25">
      <c r="A41" s="126"/>
      <c r="B41" s="126"/>
      <c r="C41" s="126"/>
      <c r="D41" s="126"/>
      <c r="E41" s="126"/>
      <c r="F41" s="126"/>
      <c r="G41" s="115" t="s">
        <v>238</v>
      </c>
      <c r="H41" s="134"/>
      <c r="I41" s="141"/>
      <c r="J41" s="129"/>
      <c r="K41" s="129"/>
      <c r="L41" s="126"/>
      <c r="M41" s="126"/>
      <c r="N41" s="126"/>
      <c r="O41" s="126"/>
      <c r="P41" s="126"/>
    </row>
    <row r="42" spans="1:16" ht="105" x14ac:dyDescent="0.25">
      <c r="A42" s="126"/>
      <c r="B42" s="126"/>
      <c r="C42" s="126"/>
      <c r="D42" s="126"/>
      <c r="E42" s="126"/>
      <c r="F42" s="126"/>
      <c r="G42" s="109" t="s">
        <v>697</v>
      </c>
      <c r="H42" s="548"/>
      <c r="I42" s="141"/>
      <c r="J42" s="129"/>
      <c r="K42" s="129"/>
      <c r="L42" s="126"/>
      <c r="M42" s="126"/>
      <c r="N42" s="126"/>
      <c r="O42" s="126"/>
      <c r="P42" s="126"/>
    </row>
    <row r="43" spans="1:16" ht="75" x14ac:dyDescent="0.25">
      <c r="A43" s="126"/>
      <c r="B43" s="126"/>
      <c r="C43" s="126"/>
      <c r="D43" s="126"/>
      <c r="E43" s="126"/>
      <c r="F43" s="126"/>
      <c r="G43" s="109" t="s">
        <v>239</v>
      </c>
      <c r="H43" s="548"/>
      <c r="I43" s="129"/>
      <c r="J43" s="129"/>
      <c r="K43" s="129"/>
      <c r="L43" s="126"/>
      <c r="M43" s="126"/>
      <c r="N43" s="126"/>
      <c r="O43" s="126"/>
      <c r="P43" s="126"/>
    </row>
    <row r="44" spans="1:16" x14ac:dyDescent="0.25">
      <c r="A44" s="126"/>
      <c r="B44" s="126"/>
      <c r="C44" s="126"/>
      <c r="D44" s="126"/>
      <c r="E44" s="126"/>
      <c r="F44" s="126"/>
      <c r="G44" s="84"/>
      <c r="H44" s="548"/>
      <c r="I44" s="142"/>
      <c r="J44" s="129"/>
      <c r="K44" s="129"/>
      <c r="L44" s="126"/>
      <c r="M44" s="126"/>
      <c r="N44" s="126"/>
      <c r="O44" s="126"/>
      <c r="P44" s="126"/>
    </row>
    <row r="45" spans="1:16" ht="30" x14ac:dyDescent="0.25">
      <c r="A45" s="126"/>
      <c r="B45" s="126"/>
      <c r="C45" s="126"/>
      <c r="D45" s="126"/>
      <c r="E45" s="126"/>
      <c r="F45" s="126"/>
      <c r="G45" s="111" t="s">
        <v>184</v>
      </c>
      <c r="H45" s="547"/>
      <c r="I45" s="547"/>
      <c r="J45" s="129"/>
      <c r="K45" s="129"/>
      <c r="L45" s="126"/>
      <c r="M45" s="126"/>
      <c r="N45" s="126"/>
      <c r="O45" s="126"/>
      <c r="P45" s="126"/>
    </row>
    <row r="46" spans="1:16" ht="15.75" thickBot="1" x14ac:dyDescent="0.3">
      <c r="A46" s="126"/>
      <c r="B46" s="126"/>
      <c r="C46" s="126"/>
      <c r="D46" s="126"/>
      <c r="E46" s="126"/>
      <c r="F46" s="126"/>
      <c r="G46" s="110"/>
      <c r="H46" s="129"/>
      <c r="I46" s="129"/>
      <c r="J46" s="129"/>
      <c r="K46" s="129"/>
      <c r="L46" s="126"/>
      <c r="M46" s="126"/>
      <c r="N46" s="126"/>
      <c r="O46" s="126"/>
      <c r="P46" s="126"/>
    </row>
    <row r="47" spans="1:16" x14ac:dyDescent="0.25">
      <c r="A47" s="126"/>
      <c r="B47" s="126"/>
      <c r="C47" s="126"/>
      <c r="D47" s="126"/>
      <c r="E47" s="126"/>
      <c r="F47" s="126"/>
      <c r="G47" s="64"/>
      <c r="H47" s="129"/>
      <c r="I47" s="129"/>
      <c r="J47" s="129"/>
      <c r="K47" s="129"/>
      <c r="L47" s="126"/>
      <c r="M47" s="126"/>
      <c r="N47" s="126"/>
      <c r="O47" s="126"/>
      <c r="P47" s="126"/>
    </row>
    <row r="48" spans="1:16" ht="226.5" customHeight="1" x14ac:dyDescent="0.25">
      <c r="A48" s="126"/>
      <c r="B48" s="126"/>
      <c r="C48" s="126"/>
      <c r="D48" s="126"/>
      <c r="E48" s="126"/>
      <c r="F48" s="126"/>
      <c r="G48" s="112" t="s">
        <v>185</v>
      </c>
      <c r="H48" s="129"/>
      <c r="I48" s="129"/>
      <c r="J48" s="129"/>
      <c r="K48" s="129"/>
      <c r="L48" s="126"/>
      <c r="M48" s="126"/>
      <c r="N48" s="126"/>
      <c r="O48" s="126"/>
      <c r="P48" s="126"/>
    </row>
    <row r="49" spans="1:16" x14ac:dyDescent="0.25">
      <c r="A49" s="126"/>
      <c r="B49" s="126"/>
      <c r="C49" s="126"/>
      <c r="D49" s="126"/>
      <c r="E49" s="126"/>
      <c r="F49" s="126"/>
      <c r="G49" s="64"/>
      <c r="H49" s="129"/>
      <c r="I49" s="129"/>
      <c r="J49" s="129"/>
      <c r="K49" s="129"/>
      <c r="L49" s="126"/>
      <c r="M49" s="126"/>
      <c r="N49" s="126"/>
      <c r="O49" s="126"/>
      <c r="P49" s="126"/>
    </row>
    <row r="50" spans="1:16" ht="45" x14ac:dyDescent="0.25">
      <c r="A50" s="126"/>
      <c r="B50" s="126"/>
      <c r="C50" s="126"/>
      <c r="D50" s="126"/>
      <c r="E50" s="126"/>
      <c r="F50" s="126"/>
      <c r="G50" s="64" t="s">
        <v>186</v>
      </c>
      <c r="H50" s="129"/>
      <c r="I50" s="129"/>
      <c r="J50" s="129"/>
      <c r="K50" s="129"/>
      <c r="L50" s="126"/>
      <c r="M50" s="126"/>
      <c r="N50" s="126"/>
      <c r="O50" s="126"/>
      <c r="P50" s="126"/>
    </row>
    <row r="51" spans="1:16" x14ac:dyDescent="0.25">
      <c r="A51" s="126"/>
      <c r="B51" s="126"/>
      <c r="C51" s="126"/>
      <c r="D51" s="126"/>
      <c r="E51" s="126"/>
      <c r="F51" s="126"/>
      <c r="G51" s="64"/>
      <c r="H51" s="129"/>
      <c r="I51" s="129"/>
      <c r="J51" s="129"/>
      <c r="K51" s="129"/>
      <c r="L51" s="126"/>
      <c r="M51" s="126"/>
      <c r="N51" s="126"/>
      <c r="O51" s="126"/>
      <c r="P51" s="126"/>
    </row>
    <row r="52" spans="1:16" ht="15.75" thickBot="1" x14ac:dyDescent="0.3">
      <c r="A52" s="126"/>
      <c r="B52" s="126"/>
      <c r="C52" s="126"/>
      <c r="D52" s="126"/>
      <c r="E52" s="126"/>
      <c r="F52" s="126"/>
      <c r="G52" s="64"/>
      <c r="H52" s="129"/>
      <c r="I52" s="129"/>
      <c r="J52" s="129"/>
      <c r="K52" s="129"/>
      <c r="L52" s="126"/>
      <c r="M52" s="126"/>
      <c r="N52" s="126"/>
      <c r="O52" s="126"/>
      <c r="P52" s="126"/>
    </row>
    <row r="53" spans="1:16" ht="15.75" thickBot="1" x14ac:dyDescent="0.3">
      <c r="A53" s="126"/>
      <c r="B53" s="126"/>
      <c r="C53" s="126"/>
      <c r="D53" s="126"/>
      <c r="E53" s="126"/>
      <c r="F53" s="126"/>
      <c r="G53" s="116" t="s">
        <v>234</v>
      </c>
      <c r="H53" s="132"/>
      <c r="I53" s="133"/>
      <c r="J53" s="129"/>
      <c r="K53" s="129"/>
      <c r="L53" s="126"/>
      <c r="M53" s="126"/>
      <c r="N53" s="126"/>
      <c r="O53" s="126"/>
      <c r="P53" s="126"/>
    </row>
    <row r="54" spans="1:16" ht="105" x14ac:dyDescent="0.25">
      <c r="A54" s="126"/>
      <c r="B54" s="126"/>
      <c r="C54" s="126"/>
      <c r="D54" s="126"/>
      <c r="E54" s="126"/>
      <c r="F54" s="126"/>
      <c r="G54" s="115" t="s">
        <v>240</v>
      </c>
      <c r="H54" s="134"/>
      <c r="I54" s="143"/>
      <c r="J54" s="129"/>
      <c r="K54" s="129"/>
      <c r="L54" s="126"/>
      <c r="M54" s="126"/>
      <c r="N54" s="126"/>
      <c r="O54" s="126"/>
      <c r="P54" s="126"/>
    </row>
    <row r="55" spans="1:16" ht="75" x14ac:dyDescent="0.25">
      <c r="A55" s="126"/>
      <c r="B55" s="126"/>
      <c r="C55" s="126"/>
      <c r="D55" s="126"/>
      <c r="E55" s="126"/>
      <c r="F55" s="126"/>
      <c r="G55" s="109" t="s">
        <v>241</v>
      </c>
      <c r="H55" s="134"/>
      <c r="I55" s="139"/>
      <c r="J55" s="129"/>
      <c r="K55" s="129"/>
      <c r="L55" s="126"/>
      <c r="M55" s="126"/>
      <c r="N55" s="126"/>
      <c r="O55" s="126"/>
      <c r="P55" s="126"/>
    </row>
    <row r="56" spans="1:16" x14ac:dyDescent="0.25">
      <c r="A56" s="126"/>
      <c r="B56" s="126"/>
      <c r="C56" s="126"/>
      <c r="D56" s="126"/>
      <c r="E56" s="126"/>
      <c r="F56" s="126"/>
      <c r="G56" s="86"/>
      <c r="H56" s="549"/>
      <c r="I56" s="549"/>
      <c r="J56" s="129"/>
      <c r="K56" s="129"/>
      <c r="L56" s="126"/>
      <c r="M56" s="126"/>
      <c r="N56" s="126"/>
      <c r="O56" s="126"/>
      <c r="P56" s="126"/>
    </row>
    <row r="57" spans="1:16" ht="59.25" customHeight="1" thickBot="1" x14ac:dyDescent="0.3">
      <c r="A57" s="126"/>
      <c r="B57" s="126"/>
      <c r="C57" s="126"/>
      <c r="D57" s="126"/>
      <c r="E57" s="126"/>
      <c r="F57" s="126"/>
      <c r="G57" s="88" t="s">
        <v>187</v>
      </c>
      <c r="H57" s="128"/>
      <c r="I57" s="144"/>
      <c r="J57" s="129"/>
      <c r="K57" s="129"/>
      <c r="L57" s="126"/>
      <c r="M57" s="126"/>
      <c r="N57" s="126"/>
      <c r="O57" s="126"/>
      <c r="P57" s="126"/>
    </row>
    <row r="58" spans="1:16" x14ac:dyDescent="0.25">
      <c r="A58" s="126"/>
      <c r="B58" s="126"/>
      <c r="C58" s="126"/>
      <c r="D58" s="126"/>
      <c r="E58" s="126"/>
      <c r="F58" s="126"/>
      <c r="G58" s="64"/>
      <c r="H58" s="139"/>
      <c r="I58" s="139"/>
      <c r="J58" s="129"/>
      <c r="K58" s="129"/>
      <c r="L58" s="126"/>
      <c r="M58" s="126"/>
      <c r="N58" s="126"/>
      <c r="O58" s="126"/>
      <c r="P58" s="126"/>
    </row>
    <row r="59" spans="1:16" ht="15.75" x14ac:dyDescent="0.25">
      <c r="A59" s="126"/>
      <c r="B59" s="126"/>
      <c r="C59" s="126"/>
      <c r="D59" s="126"/>
      <c r="E59" s="126"/>
      <c r="F59" s="126"/>
      <c r="G59" s="91" t="s">
        <v>188</v>
      </c>
      <c r="H59" s="129"/>
      <c r="I59" s="129"/>
      <c r="J59" s="129"/>
      <c r="K59" s="129"/>
      <c r="L59" s="126"/>
      <c r="M59" s="126"/>
      <c r="N59" s="126"/>
      <c r="O59" s="126"/>
      <c r="P59" s="126"/>
    </row>
    <row r="60" spans="1:16" x14ac:dyDescent="0.25">
      <c r="A60" s="126"/>
      <c r="B60" s="126"/>
      <c r="C60" s="126"/>
      <c r="D60" s="126"/>
      <c r="E60" s="126"/>
      <c r="F60" s="126"/>
      <c r="G60" s="64"/>
      <c r="H60" s="129"/>
      <c r="I60" s="129"/>
      <c r="J60" s="129"/>
      <c r="K60" s="129"/>
      <c r="L60" s="126"/>
      <c r="M60" s="126"/>
      <c r="N60" s="126"/>
      <c r="O60" s="126"/>
      <c r="P60" s="126"/>
    </row>
    <row r="61" spans="1:16" ht="120" x14ac:dyDescent="0.25">
      <c r="A61" s="126"/>
      <c r="B61" s="126"/>
      <c r="C61" s="126"/>
      <c r="D61" s="126"/>
      <c r="E61" s="126"/>
      <c r="F61" s="126"/>
      <c r="G61" s="92" t="s">
        <v>189</v>
      </c>
      <c r="H61" s="129"/>
      <c r="I61" s="129"/>
      <c r="J61" s="129"/>
      <c r="K61" s="129"/>
      <c r="L61" s="126"/>
      <c r="M61" s="126"/>
      <c r="N61" s="126"/>
      <c r="O61" s="126"/>
      <c r="P61" s="126"/>
    </row>
    <row r="62" spans="1:16" x14ac:dyDescent="0.25">
      <c r="A62" s="126"/>
      <c r="B62" s="126"/>
      <c r="C62" s="126"/>
      <c r="D62" s="126"/>
      <c r="E62" s="126"/>
      <c r="F62" s="126"/>
      <c r="G62" s="64"/>
      <c r="H62" s="129"/>
      <c r="I62" s="129"/>
      <c r="J62" s="129"/>
      <c r="K62" s="129"/>
      <c r="L62" s="126"/>
      <c r="M62" s="126"/>
      <c r="N62" s="126"/>
      <c r="O62" s="126"/>
      <c r="P62" s="126"/>
    </row>
    <row r="63" spans="1:16" ht="15.75" thickBot="1" x14ac:dyDescent="0.3">
      <c r="A63" s="126"/>
      <c r="B63" s="126"/>
      <c r="C63" s="126"/>
      <c r="D63" s="126"/>
      <c r="E63" s="126"/>
      <c r="F63" s="126"/>
      <c r="G63" s="64"/>
      <c r="H63" s="129"/>
      <c r="I63" s="129"/>
      <c r="J63" s="129"/>
      <c r="K63" s="129"/>
      <c r="L63" s="126"/>
      <c r="M63" s="126"/>
      <c r="N63" s="126"/>
      <c r="O63" s="126"/>
      <c r="P63" s="126"/>
    </row>
    <row r="64" spans="1:16" ht="15.75" thickBot="1" x14ac:dyDescent="0.3">
      <c r="A64" s="126"/>
      <c r="B64" s="126"/>
      <c r="C64" s="126"/>
      <c r="D64" s="126"/>
      <c r="E64" s="126"/>
      <c r="F64" s="126"/>
      <c r="G64" s="116" t="s">
        <v>234</v>
      </c>
      <c r="H64" s="132"/>
      <c r="I64" s="133"/>
      <c r="J64" s="129"/>
      <c r="K64" s="129"/>
      <c r="L64" s="126"/>
      <c r="M64" s="126"/>
      <c r="N64" s="126"/>
      <c r="O64" s="126"/>
      <c r="P64" s="126"/>
    </row>
    <row r="65" spans="1:16" ht="135" x14ac:dyDescent="0.25">
      <c r="A65" s="126"/>
      <c r="B65" s="126"/>
      <c r="C65" s="126"/>
      <c r="D65" s="126"/>
      <c r="E65" s="126"/>
      <c r="F65" s="126"/>
      <c r="G65" s="115" t="s">
        <v>698</v>
      </c>
      <c r="H65" s="134"/>
      <c r="I65" s="141"/>
      <c r="J65" s="129"/>
      <c r="K65" s="129"/>
      <c r="L65" s="126"/>
      <c r="M65" s="126"/>
      <c r="N65" s="126"/>
      <c r="O65" s="126"/>
      <c r="P65" s="126"/>
    </row>
    <row r="66" spans="1:16" ht="135" x14ac:dyDescent="0.25">
      <c r="A66" s="126"/>
      <c r="B66" s="126"/>
      <c r="C66" s="126"/>
      <c r="D66" s="126"/>
      <c r="E66" s="126"/>
      <c r="F66" s="126"/>
      <c r="G66" s="109" t="s">
        <v>699</v>
      </c>
      <c r="H66" s="136"/>
      <c r="I66" s="129"/>
      <c r="J66" s="129"/>
      <c r="K66" s="129"/>
      <c r="L66" s="126"/>
      <c r="M66" s="126"/>
      <c r="N66" s="126"/>
      <c r="O66" s="126"/>
      <c r="P66" s="126"/>
    </row>
    <row r="67" spans="1:16" ht="120" x14ac:dyDescent="0.25">
      <c r="A67" s="126"/>
      <c r="B67" s="126"/>
      <c r="C67" s="126"/>
      <c r="D67" s="126"/>
      <c r="E67" s="126"/>
      <c r="F67" s="126"/>
      <c r="G67" s="109" t="s">
        <v>242</v>
      </c>
      <c r="H67" s="136"/>
      <c r="I67" s="141"/>
      <c r="J67" s="129"/>
      <c r="K67" s="129"/>
      <c r="L67" s="126"/>
      <c r="M67" s="126"/>
      <c r="N67" s="126"/>
      <c r="O67" s="126"/>
      <c r="P67" s="126"/>
    </row>
    <row r="68" spans="1:16" ht="15.75" thickBot="1" x14ac:dyDescent="0.3">
      <c r="A68" s="126"/>
      <c r="B68" s="126"/>
      <c r="C68" s="126"/>
      <c r="D68" s="126"/>
      <c r="E68" s="126"/>
      <c r="F68" s="126"/>
      <c r="G68" s="107"/>
      <c r="H68" s="134"/>
      <c r="I68" s="140"/>
      <c r="J68" s="129"/>
      <c r="K68" s="129"/>
      <c r="L68" s="126"/>
      <c r="M68" s="126"/>
      <c r="N68" s="126"/>
      <c r="O68" s="126"/>
      <c r="P68" s="126"/>
    </row>
    <row r="69" spans="1:16" x14ac:dyDescent="0.25">
      <c r="A69" s="126"/>
      <c r="B69" s="126"/>
      <c r="C69" s="126"/>
      <c r="D69" s="126"/>
      <c r="E69" s="126"/>
      <c r="F69" s="126"/>
      <c r="G69" s="64"/>
      <c r="H69" s="139"/>
      <c r="I69" s="139"/>
      <c r="J69" s="129"/>
      <c r="K69" s="129"/>
      <c r="L69" s="126"/>
      <c r="M69" s="126"/>
      <c r="N69" s="126"/>
      <c r="O69" s="126"/>
      <c r="P69" s="126"/>
    </row>
    <row r="70" spans="1:16" ht="15.75" x14ac:dyDescent="0.25">
      <c r="A70" s="126"/>
      <c r="B70" s="126"/>
      <c r="C70" s="126"/>
      <c r="D70" s="126"/>
      <c r="E70" s="126"/>
      <c r="F70" s="126"/>
      <c r="G70" s="91" t="s">
        <v>190</v>
      </c>
      <c r="H70" s="129"/>
      <c r="I70" s="129"/>
      <c r="J70" s="129"/>
      <c r="K70" s="129"/>
      <c r="L70" s="126"/>
      <c r="M70" s="126"/>
      <c r="N70" s="126"/>
      <c r="O70" s="126"/>
      <c r="P70" s="126"/>
    </row>
    <row r="71" spans="1:16" ht="105" x14ac:dyDescent="0.25">
      <c r="A71" s="126"/>
      <c r="B71" s="126"/>
      <c r="C71" s="126"/>
      <c r="D71" s="126"/>
      <c r="E71" s="126"/>
      <c r="F71" s="126"/>
      <c r="G71" s="92" t="s">
        <v>191</v>
      </c>
      <c r="H71" s="129"/>
      <c r="I71" s="129"/>
      <c r="J71" s="129"/>
      <c r="K71" s="129"/>
      <c r="L71" s="126"/>
      <c r="M71" s="126"/>
      <c r="N71" s="126"/>
      <c r="O71" s="126"/>
      <c r="P71" s="126"/>
    </row>
    <row r="72" spans="1:16" ht="29.25" x14ac:dyDescent="0.25">
      <c r="A72" s="126"/>
      <c r="B72" s="126"/>
      <c r="C72" s="126"/>
      <c r="D72" s="126"/>
      <c r="E72" s="126"/>
      <c r="F72" s="126"/>
      <c r="G72" s="93" t="s">
        <v>701</v>
      </c>
      <c r="H72" s="129"/>
      <c r="I72" s="129"/>
      <c r="J72" s="129"/>
      <c r="K72" s="129"/>
      <c r="L72" s="126"/>
      <c r="M72" s="126"/>
      <c r="N72" s="126"/>
      <c r="O72" s="126"/>
      <c r="P72" s="126"/>
    </row>
    <row r="73" spans="1:16" x14ac:dyDescent="0.25">
      <c r="A73" s="126"/>
      <c r="B73" s="126"/>
      <c r="C73" s="126"/>
      <c r="D73" s="126"/>
      <c r="E73" s="126"/>
      <c r="F73" s="126"/>
      <c r="G73" s="93" t="s">
        <v>243</v>
      </c>
      <c r="H73" s="129"/>
      <c r="I73" s="129"/>
      <c r="J73" s="129"/>
      <c r="K73" s="129"/>
      <c r="L73" s="126"/>
      <c r="M73" s="126"/>
      <c r="N73" s="126"/>
      <c r="O73" s="126"/>
      <c r="P73" s="126"/>
    </row>
    <row r="74" spans="1:16" ht="29.25" x14ac:dyDescent="0.25">
      <c r="A74" s="126"/>
      <c r="B74" s="126"/>
      <c r="C74" s="126"/>
      <c r="D74" s="126"/>
      <c r="E74" s="126"/>
      <c r="F74" s="126"/>
      <c r="G74" s="93" t="s">
        <v>244</v>
      </c>
      <c r="H74" s="129"/>
      <c r="I74" s="129"/>
      <c r="J74" s="129"/>
      <c r="K74" s="129"/>
      <c r="L74" s="126"/>
      <c r="M74" s="126"/>
      <c r="N74" s="126"/>
      <c r="O74" s="126"/>
      <c r="P74" s="126"/>
    </row>
    <row r="75" spans="1:16" ht="57.75" x14ac:dyDescent="0.25">
      <c r="A75" s="126"/>
      <c r="B75" s="126"/>
      <c r="C75" s="126"/>
      <c r="D75" s="126"/>
      <c r="E75" s="126"/>
      <c r="F75" s="126"/>
      <c r="G75" s="93" t="s">
        <v>245</v>
      </c>
      <c r="H75" s="129"/>
      <c r="I75" s="129"/>
      <c r="J75" s="129"/>
      <c r="K75" s="129"/>
      <c r="L75" s="126"/>
      <c r="M75" s="126"/>
      <c r="N75" s="126"/>
      <c r="O75" s="126"/>
      <c r="P75" s="126"/>
    </row>
    <row r="76" spans="1:16" ht="71.25" x14ac:dyDescent="0.25">
      <c r="A76" s="126"/>
      <c r="B76" s="126"/>
      <c r="C76" s="126"/>
      <c r="D76" s="126"/>
      <c r="E76" s="126"/>
      <c r="F76" s="126"/>
      <c r="G76" s="94" t="s">
        <v>605</v>
      </c>
      <c r="H76" s="129"/>
      <c r="I76" s="129"/>
      <c r="J76" s="129"/>
      <c r="K76" s="129"/>
      <c r="L76" s="126"/>
      <c r="M76" s="126"/>
      <c r="N76" s="126"/>
      <c r="O76" s="126"/>
      <c r="P76" s="126"/>
    </row>
    <row r="77" spans="1:16" ht="29.25" x14ac:dyDescent="0.25">
      <c r="A77" s="126"/>
      <c r="B77" s="126"/>
      <c r="C77" s="126"/>
      <c r="D77" s="126"/>
      <c r="E77" s="126"/>
      <c r="F77" s="126"/>
      <c r="G77" s="93" t="s">
        <v>246</v>
      </c>
      <c r="H77" s="129"/>
      <c r="I77" s="129"/>
      <c r="J77" s="129"/>
      <c r="K77" s="129"/>
      <c r="L77" s="126"/>
      <c r="M77" s="126"/>
      <c r="N77" s="126"/>
      <c r="O77" s="126"/>
      <c r="P77" s="126"/>
    </row>
    <row r="78" spans="1:16" ht="29.25" x14ac:dyDescent="0.25">
      <c r="A78" s="126"/>
      <c r="B78" s="126"/>
      <c r="C78" s="126"/>
      <c r="D78" s="126"/>
      <c r="E78" s="126"/>
      <c r="F78" s="126"/>
      <c r="G78" s="93" t="s">
        <v>607</v>
      </c>
      <c r="H78" s="129"/>
      <c r="I78" s="129"/>
      <c r="J78" s="129"/>
      <c r="K78" s="129"/>
      <c r="L78" s="126"/>
      <c r="M78" s="126"/>
      <c r="N78" s="126"/>
      <c r="O78" s="126"/>
      <c r="P78" s="126"/>
    </row>
    <row r="79" spans="1:16" ht="57.75" x14ac:dyDescent="0.25">
      <c r="A79" s="126"/>
      <c r="B79" s="126"/>
      <c r="C79" s="126"/>
      <c r="D79" s="126"/>
      <c r="E79" s="126"/>
      <c r="F79" s="126"/>
      <c r="G79" s="93" t="s">
        <v>606</v>
      </c>
      <c r="H79" s="129"/>
      <c r="I79" s="129"/>
      <c r="J79" s="129"/>
      <c r="K79" s="129"/>
      <c r="L79" s="126"/>
      <c r="M79" s="126"/>
      <c r="N79" s="126"/>
      <c r="O79" s="126"/>
      <c r="P79" s="126"/>
    </row>
    <row r="80" spans="1:16" ht="15.75" thickBot="1" x14ac:dyDescent="0.3">
      <c r="A80" s="126"/>
      <c r="B80" s="126"/>
      <c r="C80" s="126"/>
      <c r="D80" s="126"/>
      <c r="E80" s="126"/>
      <c r="F80" s="126"/>
      <c r="G80" s="93"/>
      <c r="H80" s="129"/>
      <c r="I80" s="129"/>
      <c r="J80" s="129"/>
      <c r="K80" s="129"/>
      <c r="L80" s="126"/>
      <c r="M80" s="126"/>
      <c r="N80" s="126"/>
      <c r="O80" s="126"/>
      <c r="P80" s="126"/>
    </row>
    <row r="81" spans="1:16" ht="15.75" thickBot="1" x14ac:dyDescent="0.3">
      <c r="A81" s="126"/>
      <c r="B81" s="126"/>
      <c r="C81" s="126"/>
      <c r="D81" s="126"/>
      <c r="E81" s="126"/>
      <c r="F81" s="126"/>
      <c r="G81" s="116" t="s">
        <v>234</v>
      </c>
      <c r="H81" s="132"/>
      <c r="I81" s="133"/>
      <c r="J81" s="129"/>
      <c r="K81" s="129"/>
      <c r="L81" s="126"/>
      <c r="M81" s="126"/>
      <c r="N81" s="126"/>
      <c r="O81" s="126"/>
      <c r="P81" s="126"/>
    </row>
    <row r="82" spans="1:16" ht="165" x14ac:dyDescent="0.25">
      <c r="A82" s="126"/>
      <c r="B82" s="126"/>
      <c r="C82" s="126"/>
      <c r="D82" s="126"/>
      <c r="E82" s="126"/>
      <c r="F82" s="126"/>
      <c r="G82" s="115" t="s">
        <v>247</v>
      </c>
      <c r="H82" s="134"/>
      <c r="I82" s="141"/>
      <c r="J82" s="129"/>
      <c r="K82" s="129"/>
      <c r="L82" s="126"/>
      <c r="M82" s="126"/>
      <c r="N82" s="126"/>
      <c r="O82" s="126"/>
      <c r="P82" s="126"/>
    </row>
    <row r="83" spans="1:16" ht="118.5" customHeight="1" x14ac:dyDescent="0.25">
      <c r="A83" s="126"/>
      <c r="B83" s="126"/>
      <c r="C83" s="126"/>
      <c r="D83" s="126"/>
      <c r="E83" s="126"/>
      <c r="F83" s="126"/>
      <c r="G83" s="109" t="s">
        <v>248</v>
      </c>
      <c r="H83" s="136"/>
      <c r="I83" s="129"/>
      <c r="J83" s="129"/>
      <c r="K83" s="129"/>
      <c r="L83" s="126"/>
      <c r="M83" s="126"/>
      <c r="N83" s="126"/>
      <c r="O83" s="126"/>
      <c r="P83" s="126"/>
    </row>
    <row r="84" spans="1:16" ht="85.5" customHeight="1" x14ac:dyDescent="0.25">
      <c r="A84" s="126"/>
      <c r="B84" s="126"/>
      <c r="C84" s="126"/>
      <c r="D84" s="126"/>
      <c r="E84" s="126"/>
      <c r="F84" s="126"/>
      <c r="G84" s="109" t="s">
        <v>249</v>
      </c>
      <c r="H84" s="136"/>
      <c r="I84" s="142"/>
      <c r="J84" s="129"/>
      <c r="K84" s="129"/>
      <c r="L84" s="126"/>
      <c r="M84" s="126"/>
      <c r="N84" s="126"/>
      <c r="O84" s="126"/>
      <c r="P84" s="126"/>
    </row>
    <row r="85" spans="1:16" ht="15.75" thickBot="1" x14ac:dyDescent="0.3">
      <c r="A85" s="126"/>
      <c r="B85" s="126"/>
      <c r="C85" s="126"/>
      <c r="D85" s="126"/>
      <c r="E85" s="126"/>
      <c r="F85" s="126"/>
      <c r="G85" s="107"/>
      <c r="H85" s="134"/>
      <c r="I85" s="140"/>
      <c r="J85" s="129"/>
      <c r="K85" s="129"/>
      <c r="L85" s="126"/>
      <c r="M85" s="126"/>
      <c r="N85" s="126"/>
      <c r="O85" s="126"/>
      <c r="P85" s="126"/>
    </row>
    <row r="86" spans="1:16" x14ac:dyDescent="0.25">
      <c r="A86" s="126"/>
      <c r="B86" s="126"/>
      <c r="C86" s="126"/>
      <c r="D86" s="126"/>
      <c r="E86" s="126"/>
      <c r="F86" s="126"/>
      <c r="G86" s="64"/>
      <c r="H86" s="139"/>
      <c r="I86" s="139"/>
      <c r="J86" s="129"/>
      <c r="K86" s="129"/>
      <c r="L86" s="126"/>
      <c r="M86" s="126"/>
      <c r="N86" s="126"/>
      <c r="O86" s="126"/>
      <c r="P86" s="126"/>
    </row>
    <row r="87" spans="1:16" ht="222" customHeight="1" x14ac:dyDescent="0.25">
      <c r="A87" s="126"/>
      <c r="B87" s="126"/>
      <c r="C87" s="126"/>
      <c r="D87" s="126"/>
      <c r="E87" s="126"/>
      <c r="F87" s="126"/>
      <c r="G87" s="117" t="s">
        <v>192</v>
      </c>
      <c r="H87" s="129"/>
      <c r="I87" s="129"/>
      <c r="J87" s="129"/>
      <c r="K87" s="129"/>
      <c r="L87" s="126"/>
      <c r="M87" s="126"/>
      <c r="N87" s="126"/>
      <c r="O87" s="126"/>
      <c r="P87" s="126"/>
    </row>
    <row r="88" spans="1:16" ht="15.75" thickBot="1" x14ac:dyDescent="0.3">
      <c r="A88" s="126"/>
      <c r="B88" s="126"/>
      <c r="C88" s="126"/>
      <c r="D88" s="126"/>
      <c r="E88" s="126"/>
      <c r="F88" s="126"/>
      <c r="G88" s="64"/>
      <c r="H88" s="129"/>
      <c r="I88" s="129"/>
      <c r="J88" s="129"/>
      <c r="K88" s="129"/>
      <c r="L88" s="126"/>
      <c r="M88" s="126"/>
      <c r="N88" s="126"/>
      <c r="O88" s="126"/>
      <c r="P88" s="126"/>
    </row>
    <row r="89" spans="1:16" ht="15.75" thickBot="1" x14ac:dyDescent="0.3">
      <c r="A89" s="126"/>
      <c r="B89" s="126"/>
      <c r="C89" s="126"/>
      <c r="D89" s="126"/>
      <c r="E89" s="126"/>
      <c r="F89" s="126"/>
      <c r="G89" s="116" t="s">
        <v>234</v>
      </c>
      <c r="H89" s="132"/>
      <c r="I89" s="133"/>
      <c r="J89" s="129"/>
      <c r="K89" s="129"/>
      <c r="L89" s="126"/>
      <c r="M89" s="126"/>
      <c r="N89" s="126"/>
      <c r="O89" s="126"/>
      <c r="P89" s="126"/>
    </row>
    <row r="90" spans="1:16" ht="95.25" customHeight="1" x14ac:dyDescent="0.25">
      <c r="A90" s="126"/>
      <c r="B90" s="126"/>
      <c r="C90" s="126"/>
      <c r="D90" s="126"/>
      <c r="E90" s="126"/>
      <c r="F90" s="126"/>
      <c r="G90" s="118" t="s">
        <v>700</v>
      </c>
      <c r="H90" s="134"/>
      <c r="I90" s="141"/>
      <c r="J90" s="129"/>
      <c r="K90" s="129"/>
      <c r="L90" s="126"/>
      <c r="M90" s="126"/>
      <c r="N90" s="126"/>
      <c r="O90" s="126"/>
      <c r="P90" s="126"/>
    </row>
    <row r="91" spans="1:16" ht="96" customHeight="1" x14ac:dyDescent="0.25">
      <c r="A91" s="126"/>
      <c r="B91" s="126"/>
      <c r="C91" s="126"/>
      <c r="D91" s="126"/>
      <c r="E91" s="126"/>
      <c r="F91" s="126"/>
      <c r="G91" s="119" t="s">
        <v>250</v>
      </c>
      <c r="H91" s="136"/>
      <c r="I91" s="129"/>
      <c r="J91" s="129"/>
      <c r="K91" s="129"/>
      <c r="L91" s="126"/>
      <c r="M91" s="126"/>
      <c r="N91" s="126"/>
      <c r="O91" s="126"/>
      <c r="P91" s="126"/>
    </row>
    <row r="92" spans="1:16" ht="81.75" customHeight="1" x14ac:dyDescent="0.25">
      <c r="A92" s="126"/>
      <c r="B92" s="126"/>
      <c r="C92" s="126"/>
      <c r="D92" s="126"/>
      <c r="E92" s="126"/>
      <c r="F92" s="126"/>
      <c r="G92" s="119" t="s">
        <v>251</v>
      </c>
      <c r="H92" s="136"/>
      <c r="I92" s="142"/>
      <c r="J92" s="129"/>
      <c r="K92" s="129"/>
      <c r="L92" s="126"/>
      <c r="M92" s="126"/>
      <c r="N92" s="126"/>
      <c r="O92" s="126"/>
      <c r="P92" s="126"/>
    </row>
    <row r="93" spans="1:16" ht="15.75" thickBot="1" x14ac:dyDescent="0.3">
      <c r="A93" s="126"/>
      <c r="B93" s="126"/>
      <c r="C93" s="126"/>
      <c r="D93" s="126"/>
      <c r="E93" s="126"/>
      <c r="F93" s="126"/>
      <c r="G93" s="107"/>
      <c r="H93" s="134"/>
      <c r="I93" s="140"/>
      <c r="J93" s="129"/>
      <c r="K93" s="129"/>
      <c r="L93" s="126"/>
      <c r="M93" s="126"/>
      <c r="N93" s="126"/>
      <c r="O93" s="126"/>
      <c r="P93" s="126"/>
    </row>
    <row r="94" spans="1:16" x14ac:dyDescent="0.25">
      <c r="A94" s="126"/>
      <c r="B94" s="126"/>
      <c r="C94" s="126"/>
      <c r="D94" s="126"/>
      <c r="E94" s="126"/>
      <c r="F94" s="126"/>
      <c r="G94" s="95"/>
      <c r="H94" s="129"/>
      <c r="I94" s="129"/>
      <c r="J94" s="129"/>
      <c r="K94" s="129"/>
      <c r="L94" s="126"/>
      <c r="M94" s="126"/>
      <c r="N94" s="126"/>
      <c r="O94" s="126"/>
      <c r="P94" s="126"/>
    </row>
    <row r="95" spans="1:16" ht="242.25" x14ac:dyDescent="0.25">
      <c r="A95" s="126"/>
      <c r="B95" s="126"/>
      <c r="C95" s="126"/>
      <c r="D95" s="126"/>
      <c r="E95" s="126"/>
      <c r="F95" s="126"/>
      <c r="G95" s="96" t="s">
        <v>193</v>
      </c>
      <c r="H95" s="129"/>
      <c r="I95" s="129"/>
      <c r="J95" s="129"/>
      <c r="K95" s="129"/>
      <c r="L95" s="126"/>
      <c r="M95" s="126"/>
      <c r="N95" s="126"/>
      <c r="O95" s="126"/>
      <c r="P95" s="126"/>
    </row>
    <row r="96" spans="1:16" x14ac:dyDescent="0.25">
      <c r="A96" s="126"/>
      <c r="B96" s="126"/>
      <c r="C96" s="126"/>
      <c r="D96" s="126"/>
      <c r="E96" s="126"/>
      <c r="F96" s="126"/>
      <c r="G96" s="96"/>
      <c r="H96" s="129"/>
      <c r="I96" s="129"/>
      <c r="J96" s="129"/>
      <c r="K96" s="129"/>
      <c r="L96" s="126"/>
      <c r="M96" s="126"/>
      <c r="N96" s="126"/>
      <c r="O96" s="126"/>
      <c r="P96" s="126"/>
    </row>
    <row r="97" spans="1:16" ht="135" x14ac:dyDescent="0.25">
      <c r="A97" s="126"/>
      <c r="B97" s="126"/>
      <c r="C97" s="126"/>
      <c r="D97" s="126"/>
      <c r="E97" s="126"/>
      <c r="F97" s="126"/>
      <c r="G97" s="64" t="s">
        <v>194</v>
      </c>
      <c r="H97" s="129"/>
      <c r="I97" s="129"/>
      <c r="J97" s="129"/>
      <c r="K97" s="129"/>
      <c r="L97" s="126"/>
      <c r="M97" s="126"/>
      <c r="N97" s="126"/>
      <c r="O97" s="126"/>
      <c r="P97" s="126"/>
    </row>
    <row r="98" spans="1:16" ht="15.75" thickBot="1" x14ac:dyDescent="0.3">
      <c r="A98" s="126"/>
      <c r="B98" s="126"/>
      <c r="C98" s="126"/>
      <c r="D98" s="126"/>
      <c r="E98" s="126"/>
      <c r="F98" s="126"/>
      <c r="G98" s="64"/>
      <c r="H98" s="129"/>
      <c r="I98" s="129"/>
      <c r="J98" s="129"/>
      <c r="K98" s="129"/>
      <c r="L98" s="126"/>
      <c r="M98" s="126"/>
      <c r="N98" s="126"/>
      <c r="O98" s="126"/>
      <c r="P98" s="126"/>
    </row>
    <row r="99" spans="1:16" ht="15.75" thickBot="1" x14ac:dyDescent="0.3">
      <c r="A99" s="126"/>
      <c r="B99" s="126"/>
      <c r="C99" s="126"/>
      <c r="D99" s="126"/>
      <c r="E99" s="126"/>
      <c r="F99" s="126"/>
      <c r="G99" s="116" t="s">
        <v>234</v>
      </c>
      <c r="H99" s="132"/>
      <c r="I99" s="133"/>
      <c r="J99" s="129"/>
      <c r="K99" s="129"/>
      <c r="L99" s="126"/>
      <c r="M99" s="126"/>
      <c r="N99" s="126"/>
      <c r="O99" s="126"/>
      <c r="P99" s="126"/>
    </row>
    <row r="100" spans="1:16" ht="96" customHeight="1" x14ac:dyDescent="0.25">
      <c r="A100" s="126"/>
      <c r="B100" s="126"/>
      <c r="C100" s="126"/>
      <c r="D100" s="126"/>
      <c r="E100" s="126"/>
      <c r="F100" s="126"/>
      <c r="G100" s="120" t="s">
        <v>252</v>
      </c>
      <c r="H100" s="134"/>
      <c r="I100" s="141"/>
      <c r="J100" s="129"/>
      <c r="K100" s="129"/>
      <c r="L100" s="126"/>
      <c r="M100" s="126"/>
      <c r="N100" s="126"/>
      <c r="O100" s="126"/>
      <c r="P100" s="126"/>
    </row>
    <row r="101" spans="1:16" ht="128.25" customHeight="1" x14ac:dyDescent="0.25">
      <c r="A101" s="126"/>
      <c r="B101" s="126"/>
      <c r="C101" s="126"/>
      <c r="D101" s="126"/>
      <c r="E101" s="126"/>
      <c r="F101" s="126"/>
      <c r="G101" s="119" t="s">
        <v>253</v>
      </c>
      <c r="H101" s="136"/>
      <c r="I101" s="129"/>
      <c r="J101" s="129"/>
      <c r="K101" s="129"/>
      <c r="L101" s="126"/>
      <c r="M101" s="126"/>
      <c r="N101" s="126"/>
      <c r="O101" s="126"/>
      <c r="P101" s="126"/>
    </row>
    <row r="102" spans="1:16" ht="81" customHeight="1" x14ac:dyDescent="0.25">
      <c r="A102" s="126"/>
      <c r="B102" s="126"/>
      <c r="C102" s="126"/>
      <c r="D102" s="126"/>
      <c r="E102" s="126"/>
      <c r="F102" s="126"/>
      <c r="G102" s="119" t="s">
        <v>254</v>
      </c>
      <c r="H102" s="136"/>
      <c r="I102" s="142"/>
      <c r="J102" s="129"/>
      <c r="K102" s="129"/>
      <c r="L102" s="126"/>
      <c r="M102" s="126"/>
      <c r="N102" s="126"/>
      <c r="O102" s="126"/>
      <c r="P102" s="126"/>
    </row>
    <row r="103" spans="1:16" ht="15.75" thickBot="1" x14ac:dyDescent="0.3">
      <c r="A103" s="126"/>
      <c r="B103" s="126"/>
      <c r="C103" s="126"/>
      <c r="D103" s="126"/>
      <c r="E103" s="126"/>
      <c r="F103" s="126"/>
      <c r="G103" s="107"/>
      <c r="H103" s="134"/>
      <c r="I103" s="140"/>
      <c r="J103" s="129"/>
      <c r="K103" s="129"/>
      <c r="L103" s="126"/>
      <c r="M103" s="126"/>
      <c r="N103" s="126"/>
      <c r="O103" s="126"/>
      <c r="P103" s="126"/>
    </row>
    <row r="104" spans="1:16" x14ac:dyDescent="0.25">
      <c r="A104" s="126"/>
      <c r="B104" s="126"/>
      <c r="C104" s="126"/>
      <c r="D104" s="126"/>
      <c r="E104" s="126"/>
      <c r="F104" s="126"/>
      <c r="G104" s="64"/>
      <c r="H104" s="129"/>
      <c r="I104" s="129"/>
      <c r="J104" s="129"/>
      <c r="K104" s="129"/>
      <c r="L104" s="126"/>
      <c r="M104" s="126"/>
      <c r="N104" s="126"/>
      <c r="O104" s="126"/>
      <c r="P104" s="126"/>
    </row>
    <row r="105" spans="1:16" ht="105" x14ac:dyDescent="0.25">
      <c r="A105" s="126"/>
      <c r="B105" s="126"/>
      <c r="C105" s="126"/>
      <c r="D105" s="126"/>
      <c r="E105" s="126"/>
      <c r="F105" s="126"/>
      <c r="G105" s="92" t="s">
        <v>195</v>
      </c>
      <c r="H105" s="129"/>
      <c r="I105" s="129"/>
      <c r="J105" s="129"/>
      <c r="K105" s="129"/>
      <c r="L105" s="126"/>
      <c r="M105" s="126"/>
      <c r="N105" s="126"/>
      <c r="O105" s="126"/>
      <c r="P105" s="126"/>
    </row>
    <row r="106" spans="1:16" x14ac:dyDescent="0.25">
      <c r="A106" s="126"/>
      <c r="B106" s="126"/>
      <c r="C106" s="126"/>
      <c r="D106" s="126"/>
      <c r="E106" s="126"/>
      <c r="F106" s="126"/>
      <c r="G106" s="64"/>
      <c r="H106" s="129"/>
      <c r="I106" s="129"/>
      <c r="J106" s="129"/>
      <c r="K106" s="129"/>
      <c r="L106" s="126"/>
      <c r="M106" s="126"/>
      <c r="N106" s="126"/>
      <c r="O106" s="126"/>
      <c r="P106" s="126"/>
    </row>
    <row r="107" spans="1:16" ht="15.75" thickBot="1" x14ac:dyDescent="0.3">
      <c r="A107" s="126"/>
      <c r="B107" s="126"/>
      <c r="C107" s="126"/>
      <c r="D107" s="126"/>
      <c r="E107" s="126"/>
      <c r="F107" s="126"/>
      <c r="G107" s="64"/>
      <c r="H107" s="129"/>
      <c r="I107" s="129"/>
      <c r="J107" s="129"/>
      <c r="K107" s="129"/>
      <c r="L107" s="126"/>
      <c r="M107" s="126"/>
      <c r="N107" s="126"/>
      <c r="O107" s="126"/>
      <c r="P107" s="126"/>
    </row>
    <row r="108" spans="1:16" ht="15.75" thickBot="1" x14ac:dyDescent="0.3">
      <c r="A108" s="126"/>
      <c r="B108" s="126"/>
      <c r="C108" s="126"/>
      <c r="D108" s="126"/>
      <c r="E108" s="126"/>
      <c r="F108" s="126"/>
      <c r="G108" s="116" t="s">
        <v>234</v>
      </c>
      <c r="H108" s="132"/>
      <c r="I108" s="133"/>
      <c r="J108" s="129"/>
      <c r="K108" s="129"/>
      <c r="L108" s="126"/>
      <c r="M108" s="126"/>
      <c r="N108" s="126"/>
      <c r="O108" s="126"/>
      <c r="P108" s="126"/>
    </row>
    <row r="109" spans="1:16" ht="174" customHeight="1" x14ac:dyDescent="0.25">
      <c r="A109" s="126"/>
      <c r="B109" s="126"/>
      <c r="C109" s="126"/>
      <c r="D109" s="126"/>
      <c r="E109" s="126"/>
      <c r="F109" s="126"/>
      <c r="G109" s="118" t="s">
        <v>255</v>
      </c>
      <c r="H109" s="134"/>
      <c r="I109" s="141"/>
      <c r="J109" s="129"/>
      <c r="K109" s="129"/>
      <c r="L109" s="126"/>
      <c r="M109" s="126"/>
      <c r="N109" s="126"/>
      <c r="O109" s="126"/>
      <c r="P109" s="126"/>
    </row>
    <row r="110" spans="1:16" ht="141.75" customHeight="1" x14ac:dyDescent="0.25">
      <c r="A110" s="126"/>
      <c r="B110" s="126"/>
      <c r="C110" s="126"/>
      <c r="D110" s="126"/>
      <c r="E110" s="126"/>
      <c r="F110" s="126"/>
      <c r="G110" s="119" t="s">
        <v>256</v>
      </c>
      <c r="H110" s="136"/>
      <c r="I110" s="129"/>
      <c r="J110" s="129"/>
      <c r="K110" s="129"/>
      <c r="L110" s="126"/>
      <c r="M110" s="126"/>
      <c r="N110" s="126"/>
      <c r="O110" s="126"/>
      <c r="P110" s="126"/>
    </row>
    <row r="111" spans="1:16" ht="105" x14ac:dyDescent="0.25">
      <c r="A111" s="126"/>
      <c r="B111" s="126"/>
      <c r="C111" s="126"/>
      <c r="D111" s="126"/>
      <c r="E111" s="126"/>
      <c r="F111" s="126"/>
      <c r="G111" s="119" t="s">
        <v>257</v>
      </c>
      <c r="H111" s="136"/>
      <c r="I111" s="142"/>
      <c r="J111" s="129"/>
      <c r="K111" s="129"/>
      <c r="L111" s="126"/>
      <c r="M111" s="126"/>
      <c r="N111" s="126"/>
      <c r="O111" s="126"/>
      <c r="P111" s="126"/>
    </row>
    <row r="112" spans="1:16" ht="15.75" thickBot="1" x14ac:dyDescent="0.3">
      <c r="A112" s="126"/>
      <c r="B112" s="126"/>
      <c r="C112" s="126"/>
      <c r="D112" s="126"/>
      <c r="E112" s="126"/>
      <c r="F112" s="126"/>
      <c r="G112" s="107"/>
      <c r="H112" s="134"/>
      <c r="I112" s="145"/>
      <c r="J112" s="129"/>
      <c r="K112" s="129"/>
      <c r="L112" s="126"/>
      <c r="M112" s="126"/>
      <c r="N112" s="126"/>
      <c r="O112" s="126"/>
      <c r="P112" s="126"/>
    </row>
    <row r="113" spans="1:16" x14ac:dyDescent="0.25">
      <c r="A113" s="126"/>
      <c r="B113" s="126"/>
      <c r="C113" s="126"/>
      <c r="D113" s="126"/>
      <c r="E113" s="126"/>
      <c r="F113" s="126"/>
      <c r="G113" s="64"/>
      <c r="H113" s="139"/>
      <c r="I113" s="139"/>
      <c r="J113" s="129"/>
      <c r="K113" s="129"/>
      <c r="L113" s="126"/>
      <c r="M113" s="126"/>
      <c r="N113" s="126"/>
      <c r="O113" s="126"/>
      <c r="P113" s="126"/>
    </row>
    <row r="114" spans="1:16" ht="105" x14ac:dyDescent="0.25">
      <c r="A114" s="126"/>
      <c r="B114" s="126"/>
      <c r="C114" s="126"/>
      <c r="D114" s="126"/>
      <c r="E114" s="126"/>
      <c r="F114" s="126"/>
      <c r="G114" s="92" t="s">
        <v>196</v>
      </c>
      <c r="H114" s="129"/>
      <c r="I114" s="129"/>
      <c r="J114" s="129"/>
      <c r="K114" s="129"/>
      <c r="L114" s="126"/>
      <c r="M114" s="126"/>
      <c r="N114" s="126"/>
      <c r="O114" s="126"/>
      <c r="P114" s="126"/>
    </row>
    <row r="115" spans="1:16" x14ac:dyDescent="0.25">
      <c r="A115" s="126"/>
      <c r="B115" s="126"/>
      <c r="C115" s="126"/>
      <c r="D115" s="126"/>
      <c r="E115" s="126"/>
      <c r="F115" s="126"/>
      <c r="G115" s="64"/>
      <c r="H115" s="129"/>
      <c r="I115" s="129"/>
      <c r="J115" s="129"/>
      <c r="K115" s="129"/>
      <c r="L115" s="126"/>
      <c r="M115" s="126"/>
      <c r="N115" s="126"/>
      <c r="O115" s="126"/>
      <c r="P115" s="126"/>
    </row>
    <row r="116" spans="1:16" ht="60" x14ac:dyDescent="0.25">
      <c r="A116" s="126"/>
      <c r="B116" s="126"/>
      <c r="C116" s="126"/>
      <c r="D116" s="126"/>
      <c r="E116" s="126"/>
      <c r="F116" s="126"/>
      <c r="G116" s="64" t="s">
        <v>197</v>
      </c>
      <c r="H116" s="129"/>
      <c r="I116" s="129"/>
      <c r="J116" s="129"/>
      <c r="K116" s="129"/>
      <c r="L116" s="126"/>
      <c r="M116" s="126"/>
      <c r="N116" s="126"/>
      <c r="O116" s="126"/>
      <c r="P116" s="126"/>
    </row>
    <row r="117" spans="1:16" x14ac:dyDescent="0.25">
      <c r="A117" s="126"/>
      <c r="B117" s="126"/>
      <c r="C117" s="126"/>
      <c r="D117" s="126"/>
      <c r="E117" s="126"/>
      <c r="F117" s="126"/>
      <c r="G117" s="93" t="s">
        <v>198</v>
      </c>
      <c r="H117" s="129"/>
      <c r="I117" s="129"/>
      <c r="J117" s="129"/>
      <c r="K117" s="129"/>
      <c r="L117" s="126"/>
      <c r="M117" s="126"/>
      <c r="N117" s="126"/>
      <c r="O117" s="126"/>
      <c r="P117" s="126"/>
    </row>
    <row r="118" spans="1:16" x14ac:dyDescent="0.25">
      <c r="A118" s="126"/>
      <c r="B118" s="126"/>
      <c r="C118" s="126"/>
      <c r="D118" s="126"/>
      <c r="E118" s="126"/>
      <c r="F118" s="126"/>
      <c r="G118" s="93" t="s">
        <v>199</v>
      </c>
      <c r="H118" s="129"/>
      <c r="I118" s="129"/>
      <c r="J118" s="129"/>
      <c r="K118" s="129"/>
      <c r="L118" s="126"/>
      <c r="M118" s="126"/>
      <c r="N118" s="126"/>
      <c r="O118" s="126"/>
      <c r="P118" s="126"/>
    </row>
    <row r="119" spans="1:16" x14ac:dyDescent="0.25">
      <c r="A119" s="126"/>
      <c r="B119" s="126"/>
      <c r="C119" s="126"/>
      <c r="D119" s="126"/>
      <c r="E119" s="126"/>
      <c r="F119" s="126"/>
      <c r="G119" s="93" t="s">
        <v>200</v>
      </c>
      <c r="H119" s="129"/>
      <c r="I119" s="129"/>
      <c r="J119" s="129"/>
      <c r="K119" s="129"/>
      <c r="L119" s="126"/>
      <c r="M119" s="126"/>
      <c r="N119" s="126"/>
      <c r="O119" s="126"/>
      <c r="P119" s="126"/>
    </row>
    <row r="120" spans="1:16" x14ac:dyDescent="0.25">
      <c r="A120" s="126"/>
      <c r="B120" s="126"/>
      <c r="C120" s="126"/>
      <c r="D120" s="126"/>
      <c r="E120" s="126"/>
      <c r="F120" s="126"/>
      <c r="G120" s="93" t="s">
        <v>201</v>
      </c>
      <c r="H120" s="129"/>
      <c r="I120" s="129"/>
      <c r="J120" s="129"/>
      <c r="K120" s="129"/>
      <c r="L120" s="126"/>
      <c r="M120" s="126"/>
      <c r="N120" s="126"/>
      <c r="O120" s="126"/>
      <c r="P120" s="126"/>
    </row>
    <row r="121" spans="1:16" x14ac:dyDescent="0.25">
      <c r="A121" s="126"/>
      <c r="B121" s="126"/>
      <c r="C121" s="126"/>
      <c r="D121" s="126"/>
      <c r="E121" s="126"/>
      <c r="F121" s="126"/>
      <c r="G121" s="93" t="s">
        <v>202</v>
      </c>
      <c r="H121" s="129"/>
      <c r="I121" s="129"/>
      <c r="J121" s="129"/>
      <c r="K121" s="129"/>
      <c r="L121" s="126"/>
      <c r="M121" s="126"/>
      <c r="N121" s="126"/>
      <c r="O121" s="126"/>
      <c r="P121" s="126"/>
    </row>
    <row r="122" spans="1:16" x14ac:dyDescent="0.25">
      <c r="A122" s="126"/>
      <c r="B122" s="126"/>
      <c r="C122" s="126"/>
      <c r="D122" s="126"/>
      <c r="E122" s="126"/>
      <c r="F122" s="126"/>
      <c r="G122" s="93" t="s">
        <v>203</v>
      </c>
      <c r="H122" s="129"/>
      <c r="I122" s="129"/>
      <c r="J122" s="129"/>
      <c r="K122" s="129"/>
      <c r="L122" s="126"/>
      <c r="M122" s="126"/>
      <c r="N122" s="126"/>
      <c r="O122" s="126"/>
      <c r="P122" s="126"/>
    </row>
    <row r="123" spans="1:16" x14ac:dyDescent="0.25">
      <c r="A123" s="126"/>
      <c r="B123" s="126"/>
      <c r="C123" s="126"/>
      <c r="D123" s="126"/>
      <c r="E123" s="126"/>
      <c r="F123" s="126"/>
      <c r="G123" s="93" t="s">
        <v>204</v>
      </c>
      <c r="H123" s="129"/>
      <c r="I123" s="129"/>
      <c r="J123" s="129"/>
      <c r="K123" s="129"/>
      <c r="L123" s="126"/>
      <c r="M123" s="126"/>
      <c r="N123" s="126"/>
      <c r="O123" s="126"/>
      <c r="P123" s="126"/>
    </row>
    <row r="124" spans="1:16" x14ac:dyDescent="0.25">
      <c r="A124" s="126"/>
      <c r="B124" s="126"/>
      <c r="C124" s="126"/>
      <c r="D124" s="126"/>
      <c r="E124" s="126"/>
      <c r="F124" s="126"/>
      <c r="G124" s="93" t="s">
        <v>205</v>
      </c>
      <c r="H124" s="129"/>
      <c r="I124" s="129"/>
      <c r="J124" s="129"/>
      <c r="K124" s="129"/>
      <c r="L124" s="126"/>
      <c r="M124" s="126"/>
      <c r="N124" s="126"/>
      <c r="O124" s="126"/>
      <c r="P124" s="126"/>
    </row>
    <row r="125" spans="1:16" ht="210" x14ac:dyDescent="0.25">
      <c r="A125" s="126"/>
      <c r="B125" s="126"/>
      <c r="C125" s="126"/>
      <c r="D125" s="126"/>
      <c r="E125" s="126"/>
      <c r="F125" s="126"/>
      <c r="G125" s="64" t="s">
        <v>206</v>
      </c>
      <c r="H125" s="129"/>
      <c r="I125" s="129"/>
      <c r="J125" s="129"/>
      <c r="K125" s="129"/>
      <c r="L125" s="126"/>
      <c r="M125" s="126"/>
      <c r="N125" s="126"/>
      <c r="O125" s="126"/>
      <c r="P125" s="126"/>
    </row>
    <row r="126" spans="1:16" ht="15.75" thickBot="1" x14ac:dyDescent="0.3">
      <c r="A126" s="126"/>
      <c r="B126" s="126"/>
      <c r="C126" s="126"/>
      <c r="D126" s="126"/>
      <c r="E126" s="126"/>
      <c r="F126" s="126"/>
      <c r="G126" s="64"/>
      <c r="H126" s="129"/>
      <c r="I126" s="129"/>
      <c r="J126" s="129"/>
      <c r="K126" s="129"/>
      <c r="L126" s="126"/>
      <c r="M126" s="126"/>
      <c r="N126" s="126"/>
      <c r="O126" s="126"/>
      <c r="P126" s="126"/>
    </row>
    <row r="127" spans="1:16" ht="15.75" thickBot="1" x14ac:dyDescent="0.3">
      <c r="A127" s="126"/>
      <c r="B127" s="126"/>
      <c r="C127" s="126"/>
      <c r="D127" s="126"/>
      <c r="E127" s="126"/>
      <c r="F127" s="126"/>
      <c r="G127" s="116" t="s">
        <v>234</v>
      </c>
      <c r="H127" s="132"/>
      <c r="I127" s="133"/>
      <c r="J127" s="129"/>
      <c r="K127" s="129"/>
      <c r="L127" s="126"/>
      <c r="M127" s="126"/>
      <c r="N127" s="126"/>
      <c r="O127" s="126"/>
      <c r="P127" s="126"/>
    </row>
    <row r="128" spans="1:16" ht="87.75" customHeight="1" x14ac:dyDescent="0.25">
      <c r="A128" s="126"/>
      <c r="B128" s="126"/>
      <c r="C128" s="126"/>
      <c r="D128" s="126"/>
      <c r="E128" s="126"/>
      <c r="F128" s="126"/>
      <c r="G128" s="118" t="s">
        <v>258</v>
      </c>
      <c r="H128" s="134"/>
      <c r="I128" s="141"/>
      <c r="J128" s="129"/>
      <c r="K128" s="129"/>
      <c r="L128" s="126"/>
      <c r="M128" s="126"/>
      <c r="N128" s="126"/>
      <c r="O128" s="126"/>
      <c r="P128" s="126"/>
    </row>
    <row r="129" spans="1:16" ht="69" customHeight="1" x14ac:dyDescent="0.25">
      <c r="A129" s="126"/>
      <c r="B129" s="126"/>
      <c r="C129" s="126"/>
      <c r="D129" s="126"/>
      <c r="E129" s="126"/>
      <c r="F129" s="126"/>
      <c r="G129" s="119" t="s">
        <v>259</v>
      </c>
      <c r="H129" s="136"/>
      <c r="I129" s="129"/>
      <c r="J129" s="129"/>
      <c r="K129" s="129"/>
      <c r="L129" s="126"/>
      <c r="M129" s="126"/>
      <c r="N129" s="126"/>
      <c r="O129" s="126"/>
      <c r="P129" s="126"/>
    </row>
    <row r="130" spans="1:16" ht="90" x14ac:dyDescent="0.25">
      <c r="A130" s="126"/>
      <c r="B130" s="126"/>
      <c r="C130" s="126"/>
      <c r="D130" s="126"/>
      <c r="E130" s="126"/>
      <c r="F130" s="126"/>
      <c r="G130" s="109" t="s">
        <v>260</v>
      </c>
      <c r="H130" s="136"/>
      <c r="I130" s="142"/>
      <c r="J130" s="129"/>
      <c r="K130" s="129"/>
      <c r="L130" s="126"/>
      <c r="M130" s="126"/>
      <c r="N130" s="126"/>
      <c r="O130" s="126"/>
      <c r="P130" s="126"/>
    </row>
    <row r="131" spans="1:16" ht="15.75" thickBot="1" x14ac:dyDescent="0.3">
      <c r="A131" s="126"/>
      <c r="B131" s="126"/>
      <c r="C131" s="126"/>
      <c r="D131" s="126"/>
      <c r="E131" s="126"/>
      <c r="F131" s="126"/>
      <c r="G131" s="107"/>
      <c r="H131" s="134"/>
      <c r="I131" s="140"/>
      <c r="J131" s="129"/>
      <c r="K131" s="129"/>
      <c r="L131" s="126"/>
      <c r="M131" s="126"/>
      <c r="N131" s="126"/>
      <c r="O131" s="126"/>
      <c r="P131" s="126"/>
    </row>
    <row r="132" spans="1:16" x14ac:dyDescent="0.25">
      <c r="A132" s="126"/>
      <c r="B132" s="126"/>
      <c r="C132" s="126"/>
      <c r="D132" s="126"/>
      <c r="E132" s="126"/>
      <c r="F132" s="126"/>
      <c r="G132" s="64"/>
      <c r="H132" s="139"/>
      <c r="I132" s="139"/>
      <c r="J132" s="129"/>
      <c r="K132" s="129"/>
      <c r="L132" s="126"/>
      <c r="M132" s="126"/>
      <c r="N132" s="126"/>
      <c r="O132" s="126"/>
      <c r="P132" s="126"/>
    </row>
    <row r="133" spans="1:16" ht="225" x14ac:dyDescent="0.25">
      <c r="A133" s="126"/>
      <c r="B133" s="126"/>
      <c r="C133" s="126"/>
      <c r="D133" s="126"/>
      <c r="E133" s="126"/>
      <c r="F133" s="126"/>
      <c r="G133" s="95" t="s">
        <v>207</v>
      </c>
      <c r="H133" s="129"/>
      <c r="I133" s="129"/>
      <c r="J133" s="129"/>
      <c r="K133" s="129"/>
      <c r="L133" s="126"/>
      <c r="M133" s="126"/>
      <c r="N133" s="126"/>
      <c r="O133" s="126"/>
      <c r="P133" s="126"/>
    </row>
    <row r="134" spans="1:16" ht="30" x14ac:dyDescent="0.25">
      <c r="A134" s="126"/>
      <c r="B134" s="126"/>
      <c r="C134" s="126"/>
      <c r="D134" s="126"/>
      <c r="E134" s="126"/>
      <c r="F134" s="126"/>
      <c r="G134" s="97" t="s">
        <v>208</v>
      </c>
      <c r="H134" s="129"/>
      <c r="I134" s="129"/>
      <c r="J134" s="129"/>
      <c r="K134" s="129"/>
      <c r="L134" s="126"/>
      <c r="M134" s="126"/>
      <c r="N134" s="126"/>
      <c r="O134" s="126"/>
      <c r="P134" s="126"/>
    </row>
    <row r="135" spans="1:16" ht="15.75" x14ac:dyDescent="0.25">
      <c r="A135" s="126"/>
      <c r="B135" s="126"/>
      <c r="C135" s="126"/>
      <c r="D135" s="126"/>
      <c r="E135" s="126"/>
      <c r="F135" s="126"/>
      <c r="G135" s="98"/>
      <c r="H135" s="129"/>
      <c r="I135" s="129"/>
      <c r="J135" s="129"/>
      <c r="K135" s="129"/>
      <c r="L135" s="126"/>
      <c r="M135" s="126"/>
      <c r="N135" s="126"/>
      <c r="O135" s="126"/>
      <c r="P135" s="126"/>
    </row>
    <row r="136" spans="1:16" x14ac:dyDescent="0.25">
      <c r="A136" s="126"/>
      <c r="B136" s="126"/>
      <c r="C136" s="126"/>
      <c r="D136" s="126"/>
      <c r="E136" s="126"/>
      <c r="F136" s="126"/>
      <c r="G136" s="64"/>
      <c r="H136" s="129"/>
      <c r="I136" s="129"/>
      <c r="J136" s="129"/>
      <c r="K136" s="129"/>
      <c r="L136" s="126"/>
      <c r="M136" s="126"/>
      <c r="N136" s="126"/>
      <c r="O136" s="126"/>
      <c r="P136" s="126"/>
    </row>
    <row r="137" spans="1:16" x14ac:dyDescent="0.25">
      <c r="A137" s="126"/>
      <c r="B137" s="126"/>
      <c r="C137" s="126"/>
      <c r="D137" s="126"/>
      <c r="E137" s="126"/>
      <c r="F137" s="126"/>
      <c r="G137" s="64"/>
      <c r="H137" s="129"/>
      <c r="I137" s="129"/>
      <c r="J137" s="129"/>
      <c r="K137" s="129"/>
      <c r="L137" s="126"/>
      <c r="M137" s="126"/>
      <c r="N137" s="126"/>
      <c r="O137" s="126"/>
      <c r="P137" s="126"/>
    </row>
    <row r="138" spans="1:16" x14ac:dyDescent="0.25">
      <c r="A138" s="126"/>
      <c r="B138" s="126"/>
      <c r="C138" s="126"/>
      <c r="D138" s="126"/>
      <c r="E138" s="126"/>
      <c r="F138" s="126"/>
      <c r="G138" s="97" t="s">
        <v>209</v>
      </c>
      <c r="H138" s="129"/>
      <c r="I138" s="129"/>
      <c r="J138" s="129"/>
      <c r="K138" s="129"/>
      <c r="L138" s="126"/>
      <c r="M138" s="126"/>
      <c r="N138" s="126"/>
      <c r="O138" s="126"/>
      <c r="P138" s="126"/>
    </row>
    <row r="139" spans="1:16" ht="15.75" x14ac:dyDescent="0.25">
      <c r="A139" s="126"/>
      <c r="B139" s="126"/>
      <c r="C139" s="126"/>
      <c r="D139" s="126"/>
      <c r="E139" s="126"/>
      <c r="F139" s="126"/>
      <c r="G139" s="98"/>
      <c r="H139" s="129"/>
      <c r="I139" s="129"/>
      <c r="J139" s="129"/>
      <c r="K139" s="129"/>
      <c r="L139" s="126"/>
      <c r="M139" s="126"/>
      <c r="N139" s="126"/>
      <c r="O139" s="126"/>
      <c r="P139" s="126"/>
    </row>
    <row r="140" spans="1:16" x14ac:dyDescent="0.25">
      <c r="A140" s="126"/>
      <c r="B140" s="126"/>
      <c r="C140" s="126"/>
      <c r="D140" s="126"/>
      <c r="E140" s="126"/>
      <c r="F140" s="126"/>
      <c r="G140" s="64"/>
      <c r="H140" s="129"/>
      <c r="I140" s="129"/>
      <c r="J140" s="129"/>
      <c r="K140" s="129"/>
      <c r="L140" s="126"/>
      <c r="M140" s="126"/>
      <c r="N140" s="126"/>
      <c r="O140" s="126"/>
      <c r="P140" s="126"/>
    </row>
    <row r="141" spans="1:16" x14ac:dyDescent="0.25">
      <c r="A141" s="126"/>
      <c r="B141" s="126"/>
      <c r="C141" s="126"/>
      <c r="D141" s="126"/>
      <c r="E141" s="126"/>
      <c r="F141" s="126"/>
      <c r="G141" s="64"/>
      <c r="H141" s="129"/>
      <c r="I141" s="129"/>
      <c r="J141" s="129"/>
      <c r="K141" s="129"/>
      <c r="L141" s="126"/>
      <c r="M141" s="126"/>
      <c r="N141" s="126"/>
      <c r="O141" s="126"/>
      <c r="P141" s="126"/>
    </row>
    <row r="142" spans="1:16" x14ac:dyDescent="0.25">
      <c r="A142" s="126"/>
      <c r="B142" s="126"/>
      <c r="C142" s="126"/>
      <c r="D142" s="126"/>
      <c r="E142" s="126"/>
      <c r="F142" s="126"/>
      <c r="G142" s="97"/>
      <c r="H142" s="129"/>
      <c r="I142" s="129"/>
      <c r="J142" s="129"/>
      <c r="K142" s="129"/>
      <c r="L142" s="126"/>
      <c r="M142" s="126"/>
      <c r="N142" s="126"/>
      <c r="O142" s="126"/>
      <c r="P142" s="126"/>
    </row>
    <row r="143" spans="1:16" ht="45" x14ac:dyDescent="0.25">
      <c r="A143" s="126"/>
      <c r="B143" s="126"/>
      <c r="C143" s="126"/>
      <c r="D143" s="126"/>
      <c r="E143" s="126"/>
      <c r="F143" s="126"/>
      <c r="G143" s="97" t="s">
        <v>210</v>
      </c>
      <c r="H143" s="129"/>
      <c r="I143" s="129"/>
      <c r="J143" s="129"/>
      <c r="K143" s="129"/>
      <c r="L143" s="126"/>
      <c r="M143" s="126"/>
      <c r="N143" s="126"/>
      <c r="O143" s="126"/>
      <c r="P143" s="126"/>
    </row>
    <row r="144" spans="1:16" x14ac:dyDescent="0.25">
      <c r="A144" s="126"/>
      <c r="B144" s="126"/>
      <c r="C144" s="126"/>
      <c r="D144" s="126"/>
      <c r="E144" s="126"/>
      <c r="F144" s="126"/>
      <c r="G144" s="64"/>
      <c r="H144" s="129"/>
      <c r="I144" s="129"/>
      <c r="J144" s="129"/>
      <c r="K144" s="129"/>
      <c r="L144" s="126"/>
      <c r="M144" s="126"/>
      <c r="N144" s="126"/>
      <c r="O144" s="126"/>
      <c r="P144" s="126"/>
    </row>
    <row r="145" spans="1:16" ht="45" x14ac:dyDescent="0.25">
      <c r="A145" s="126"/>
      <c r="B145" s="126"/>
      <c r="C145" s="126"/>
      <c r="D145" s="126"/>
      <c r="E145" s="126"/>
      <c r="F145" s="126"/>
      <c r="G145" s="97" t="s">
        <v>211</v>
      </c>
      <c r="H145" s="129"/>
      <c r="I145" s="129"/>
      <c r="J145" s="129"/>
      <c r="K145" s="129"/>
      <c r="L145" s="126"/>
      <c r="M145" s="126"/>
      <c r="N145" s="126"/>
      <c r="O145" s="126"/>
      <c r="P145" s="126"/>
    </row>
    <row r="146" spans="1:16" ht="15.75" x14ac:dyDescent="0.25">
      <c r="A146" s="126"/>
      <c r="B146" s="126"/>
      <c r="C146" s="126"/>
      <c r="D146" s="126"/>
      <c r="E146" s="126"/>
      <c r="F146" s="126"/>
      <c r="G146" s="98"/>
      <c r="H146" s="129"/>
      <c r="I146" s="129"/>
      <c r="J146" s="129"/>
      <c r="K146" s="129"/>
      <c r="L146" s="126"/>
      <c r="M146" s="126"/>
      <c r="N146" s="126"/>
      <c r="O146" s="126"/>
      <c r="P146" s="126"/>
    </row>
    <row r="147" spans="1:16" x14ac:dyDescent="0.25">
      <c r="A147" s="126"/>
      <c r="B147" s="126"/>
      <c r="C147" s="126"/>
      <c r="D147" s="126"/>
      <c r="E147" s="126"/>
      <c r="F147" s="126"/>
      <c r="G147" s="64"/>
      <c r="H147" s="129"/>
      <c r="I147" s="129"/>
      <c r="J147" s="129"/>
      <c r="K147" s="129"/>
      <c r="L147" s="126"/>
      <c r="M147" s="126"/>
      <c r="N147" s="126"/>
      <c r="O147" s="126"/>
      <c r="P147" s="126"/>
    </row>
    <row r="148" spans="1:16" x14ac:dyDescent="0.25">
      <c r="A148" s="126"/>
      <c r="B148" s="126"/>
      <c r="C148" s="126"/>
      <c r="D148" s="126"/>
      <c r="E148" s="126"/>
      <c r="F148" s="126"/>
      <c r="G148" s="64"/>
      <c r="H148" s="129"/>
      <c r="I148" s="129"/>
      <c r="J148" s="129"/>
      <c r="K148" s="129"/>
      <c r="L148" s="126"/>
      <c r="M148" s="126"/>
      <c r="N148" s="126"/>
      <c r="O148" s="126"/>
      <c r="P148" s="126"/>
    </row>
    <row r="149" spans="1:16" x14ac:dyDescent="0.25">
      <c r="A149" s="126"/>
      <c r="B149" s="126"/>
      <c r="C149" s="126"/>
      <c r="D149" s="126"/>
      <c r="E149" s="126"/>
      <c r="F149" s="126"/>
      <c r="G149" s="97" t="s">
        <v>209</v>
      </c>
      <c r="H149" s="129"/>
      <c r="I149" s="129"/>
      <c r="J149" s="129"/>
      <c r="K149" s="129"/>
      <c r="L149" s="126"/>
      <c r="M149" s="126"/>
      <c r="N149" s="126"/>
      <c r="O149" s="126"/>
      <c r="P149" s="126"/>
    </row>
    <row r="150" spans="1:16" ht="15.75" x14ac:dyDescent="0.25">
      <c r="A150" s="126"/>
      <c r="B150" s="126"/>
      <c r="C150" s="126"/>
      <c r="D150" s="126"/>
      <c r="E150" s="126"/>
      <c r="F150" s="126"/>
      <c r="G150" s="98"/>
      <c r="H150" s="129"/>
      <c r="I150" s="129"/>
      <c r="J150" s="129"/>
      <c r="K150" s="129"/>
      <c r="L150" s="126"/>
      <c r="M150" s="126"/>
      <c r="N150" s="126"/>
      <c r="O150" s="126"/>
      <c r="P150" s="126"/>
    </row>
    <row r="151" spans="1:16" x14ac:dyDescent="0.25">
      <c r="A151" s="126"/>
      <c r="B151" s="126"/>
      <c r="C151" s="126"/>
      <c r="D151" s="126"/>
      <c r="E151" s="126"/>
      <c r="F151" s="126"/>
      <c r="G151" s="64"/>
      <c r="H151" s="129"/>
      <c r="I151" s="129"/>
      <c r="J151" s="129"/>
      <c r="K151" s="129"/>
      <c r="L151" s="126"/>
      <c r="M151" s="126"/>
      <c r="N151" s="126"/>
      <c r="O151" s="126"/>
      <c r="P151" s="126"/>
    </row>
    <row r="152" spans="1:16" x14ac:dyDescent="0.25">
      <c r="A152" s="126"/>
      <c r="B152" s="126"/>
      <c r="C152" s="126"/>
      <c r="D152" s="126"/>
      <c r="E152" s="126"/>
      <c r="F152" s="126"/>
      <c r="G152" s="64"/>
      <c r="H152" s="129"/>
      <c r="I152" s="129"/>
      <c r="J152" s="129"/>
      <c r="K152" s="129"/>
      <c r="L152" s="126"/>
      <c r="M152" s="126"/>
      <c r="N152" s="126"/>
      <c r="O152" s="126"/>
      <c r="P152" s="126"/>
    </row>
    <row r="153" spans="1:16" x14ac:dyDescent="0.25">
      <c r="A153" s="126"/>
      <c r="B153" s="126"/>
      <c r="C153" s="126"/>
      <c r="D153" s="126"/>
      <c r="E153" s="126"/>
      <c r="F153" s="126"/>
      <c r="G153" s="97"/>
      <c r="H153" s="129"/>
      <c r="I153" s="129"/>
      <c r="J153" s="129"/>
      <c r="K153" s="129"/>
      <c r="L153" s="126"/>
      <c r="M153" s="126"/>
      <c r="N153" s="126"/>
      <c r="O153" s="126"/>
      <c r="P153" s="126"/>
    </row>
    <row r="154" spans="1:16" ht="32.25" x14ac:dyDescent="0.25">
      <c r="A154" s="126"/>
      <c r="B154" s="126"/>
      <c r="C154" s="126"/>
      <c r="D154" s="126"/>
      <c r="E154" s="126"/>
      <c r="F154" s="126"/>
      <c r="G154" s="97" t="s">
        <v>212</v>
      </c>
      <c r="H154" s="129"/>
      <c r="I154" s="129"/>
      <c r="J154" s="129"/>
      <c r="K154" s="129"/>
      <c r="L154" s="126"/>
      <c r="M154" s="126"/>
      <c r="N154" s="126"/>
      <c r="O154" s="126"/>
      <c r="P154" s="126"/>
    </row>
    <row r="155" spans="1:16" ht="90" x14ac:dyDescent="0.25">
      <c r="A155" s="126"/>
      <c r="B155" s="126"/>
      <c r="C155" s="126"/>
      <c r="D155" s="126"/>
      <c r="E155" s="126"/>
      <c r="F155" s="126"/>
      <c r="G155" s="97" t="s">
        <v>213</v>
      </c>
      <c r="H155" s="129"/>
      <c r="I155" s="129"/>
      <c r="J155" s="129"/>
      <c r="K155" s="129"/>
      <c r="L155" s="126"/>
      <c r="M155" s="126"/>
      <c r="N155" s="126"/>
      <c r="O155" s="126"/>
      <c r="P155" s="126"/>
    </row>
    <row r="156" spans="1:16" ht="15.75" thickBot="1" x14ac:dyDescent="0.3">
      <c r="A156" s="126"/>
      <c r="B156" s="126"/>
      <c r="C156" s="126"/>
      <c r="D156" s="126"/>
      <c r="E156" s="126"/>
      <c r="F156" s="126"/>
      <c r="G156" s="64"/>
      <c r="H156" s="129"/>
      <c r="I156" s="129"/>
      <c r="J156" s="129"/>
      <c r="K156" s="129"/>
      <c r="L156" s="126"/>
      <c r="M156" s="126"/>
      <c r="N156" s="126"/>
      <c r="O156" s="126"/>
      <c r="P156" s="126"/>
    </row>
    <row r="157" spans="1:16" ht="15.75" thickBot="1" x14ac:dyDescent="0.3">
      <c r="A157" s="126"/>
      <c r="B157" s="126"/>
      <c r="C157" s="126"/>
      <c r="D157" s="126"/>
      <c r="E157" s="126"/>
      <c r="F157" s="126"/>
      <c r="G157" s="116" t="s">
        <v>234</v>
      </c>
      <c r="H157" s="132"/>
      <c r="I157" s="133"/>
      <c r="J157" s="129"/>
      <c r="K157" s="129"/>
      <c r="L157" s="126"/>
      <c r="M157" s="126"/>
      <c r="N157" s="126"/>
      <c r="O157" s="126"/>
      <c r="P157" s="126"/>
    </row>
    <row r="158" spans="1:16" ht="120" x14ac:dyDescent="0.25">
      <c r="A158" s="126"/>
      <c r="B158" s="126"/>
      <c r="C158" s="126"/>
      <c r="D158" s="126"/>
      <c r="E158" s="126"/>
      <c r="F158" s="126"/>
      <c r="G158" s="120" t="s">
        <v>261</v>
      </c>
      <c r="H158" s="134"/>
      <c r="I158" s="141"/>
      <c r="J158" s="129"/>
      <c r="K158" s="129"/>
      <c r="L158" s="126"/>
      <c r="M158" s="126"/>
      <c r="N158" s="126"/>
      <c r="O158" s="126"/>
      <c r="P158" s="126"/>
    </row>
    <row r="159" spans="1:16" ht="90" x14ac:dyDescent="0.25">
      <c r="A159" s="126"/>
      <c r="B159" s="126"/>
      <c r="C159" s="126"/>
      <c r="D159" s="126"/>
      <c r="E159" s="126"/>
      <c r="F159" s="126"/>
      <c r="G159" s="119" t="s">
        <v>262</v>
      </c>
      <c r="H159" s="136"/>
      <c r="I159" s="129"/>
      <c r="J159" s="129"/>
      <c r="K159" s="129"/>
      <c r="L159" s="126"/>
      <c r="M159" s="126"/>
      <c r="N159" s="126"/>
      <c r="O159" s="126"/>
      <c r="P159" s="126"/>
    </row>
    <row r="160" spans="1:16" ht="90" x14ac:dyDescent="0.25">
      <c r="A160" s="126"/>
      <c r="B160" s="126"/>
      <c r="C160" s="126"/>
      <c r="D160" s="126"/>
      <c r="E160" s="126"/>
      <c r="F160" s="126"/>
      <c r="G160" s="119" t="s">
        <v>263</v>
      </c>
      <c r="H160" s="136"/>
      <c r="I160" s="142"/>
      <c r="J160" s="129"/>
      <c r="K160" s="129"/>
      <c r="L160" s="126"/>
      <c r="M160" s="126"/>
      <c r="N160" s="126"/>
      <c r="O160" s="126"/>
      <c r="P160" s="126"/>
    </row>
    <row r="161" spans="1:16" ht="15.75" thickBot="1" x14ac:dyDescent="0.3">
      <c r="A161" s="126"/>
      <c r="B161" s="126"/>
      <c r="C161" s="126"/>
      <c r="D161" s="126"/>
      <c r="E161" s="126"/>
      <c r="F161" s="126"/>
      <c r="G161" s="107"/>
      <c r="H161" s="134"/>
      <c r="I161" s="140"/>
      <c r="J161" s="129"/>
      <c r="K161" s="129"/>
      <c r="L161" s="126"/>
      <c r="M161" s="126"/>
      <c r="N161" s="126"/>
      <c r="O161" s="126"/>
      <c r="P161" s="126"/>
    </row>
    <row r="162" spans="1:16" x14ac:dyDescent="0.25">
      <c r="A162" s="126"/>
      <c r="B162" s="126"/>
      <c r="C162" s="126"/>
      <c r="D162" s="126"/>
      <c r="E162" s="126"/>
      <c r="F162" s="126"/>
      <c r="G162" s="64"/>
      <c r="H162" s="129"/>
      <c r="I162" s="129"/>
      <c r="J162" s="129"/>
      <c r="K162" s="129"/>
      <c r="L162" s="126"/>
      <c r="M162" s="126"/>
      <c r="N162" s="126"/>
      <c r="O162" s="126"/>
      <c r="P162" s="126"/>
    </row>
    <row r="163" spans="1:16" ht="90" x14ac:dyDescent="0.25">
      <c r="A163" s="126"/>
      <c r="B163" s="126"/>
      <c r="C163" s="126"/>
      <c r="D163" s="126"/>
      <c r="E163" s="126"/>
      <c r="F163" s="126"/>
      <c r="G163" s="92" t="s">
        <v>214</v>
      </c>
      <c r="H163" s="129"/>
      <c r="I163" s="129"/>
      <c r="J163" s="129"/>
      <c r="K163" s="129"/>
      <c r="L163" s="126"/>
      <c r="M163" s="126"/>
      <c r="N163" s="126"/>
      <c r="O163" s="126"/>
      <c r="P163" s="126"/>
    </row>
    <row r="164" spans="1:16" x14ac:dyDescent="0.25">
      <c r="A164" s="126"/>
      <c r="B164" s="126"/>
      <c r="C164" s="126"/>
      <c r="D164" s="126"/>
      <c r="E164" s="126"/>
      <c r="F164" s="126"/>
      <c r="G164" s="64"/>
      <c r="H164" s="129"/>
      <c r="I164" s="129"/>
      <c r="J164" s="129"/>
      <c r="K164" s="129"/>
      <c r="L164" s="126"/>
      <c r="M164" s="126"/>
      <c r="N164" s="126"/>
      <c r="O164" s="126"/>
      <c r="P164" s="126"/>
    </row>
    <row r="165" spans="1:16" ht="63.75" x14ac:dyDescent="0.25">
      <c r="A165" s="126"/>
      <c r="B165" s="126"/>
      <c r="C165" s="126"/>
      <c r="D165" s="126"/>
      <c r="E165" s="126"/>
      <c r="F165" s="126"/>
      <c r="G165" s="99" t="s">
        <v>215</v>
      </c>
      <c r="H165" s="129"/>
      <c r="I165" s="129"/>
      <c r="J165" s="129"/>
      <c r="K165" s="129"/>
      <c r="L165" s="126"/>
      <c r="M165" s="126"/>
      <c r="N165" s="126"/>
      <c r="O165" s="126"/>
      <c r="P165" s="126"/>
    </row>
    <row r="166" spans="1:16" ht="45.75" x14ac:dyDescent="0.25">
      <c r="A166" s="126"/>
      <c r="B166" s="126"/>
      <c r="C166" s="126"/>
      <c r="D166" s="126"/>
      <c r="E166" s="126"/>
      <c r="F166" s="126"/>
      <c r="G166" s="99" t="s">
        <v>216</v>
      </c>
      <c r="H166" s="129"/>
      <c r="I166" s="129"/>
      <c r="J166" s="129"/>
      <c r="K166" s="129"/>
      <c r="L166" s="126"/>
      <c r="M166" s="126"/>
      <c r="N166" s="126"/>
      <c r="O166" s="126"/>
      <c r="P166" s="126"/>
    </row>
    <row r="167" spans="1:16" ht="63.75" x14ac:dyDescent="0.25">
      <c r="A167" s="126"/>
      <c r="B167" s="126"/>
      <c r="C167" s="126"/>
      <c r="D167" s="126"/>
      <c r="E167" s="126"/>
      <c r="F167" s="126"/>
      <c r="G167" s="99" t="s">
        <v>217</v>
      </c>
      <c r="H167" s="129"/>
      <c r="I167" s="129"/>
      <c r="J167" s="129"/>
      <c r="K167" s="129"/>
      <c r="L167" s="126"/>
      <c r="M167" s="126"/>
      <c r="N167" s="126"/>
      <c r="O167" s="126"/>
      <c r="P167" s="126"/>
    </row>
    <row r="168" spans="1:16" ht="48.75" x14ac:dyDescent="0.25">
      <c r="A168" s="126"/>
      <c r="B168" s="126"/>
      <c r="C168" s="126"/>
      <c r="D168" s="126"/>
      <c r="E168" s="126"/>
      <c r="F168" s="126"/>
      <c r="G168" s="99" t="s">
        <v>218</v>
      </c>
      <c r="H168" s="129"/>
      <c r="I168" s="129"/>
      <c r="J168" s="129"/>
      <c r="K168" s="129"/>
      <c r="L168" s="126"/>
      <c r="M168" s="126"/>
      <c r="N168" s="126"/>
      <c r="O168" s="126"/>
      <c r="P168" s="126"/>
    </row>
    <row r="169" spans="1:16" x14ac:dyDescent="0.25">
      <c r="A169" s="126"/>
      <c r="B169" s="126"/>
      <c r="C169" s="126"/>
      <c r="D169" s="126"/>
      <c r="E169" s="126"/>
      <c r="F169" s="126"/>
      <c r="G169" s="64"/>
      <c r="H169" s="129"/>
      <c r="I169" s="129"/>
      <c r="J169" s="129"/>
      <c r="K169" s="129"/>
      <c r="L169" s="126"/>
      <c r="M169" s="126"/>
      <c r="N169" s="126"/>
      <c r="O169" s="126"/>
      <c r="P169" s="126"/>
    </row>
    <row r="170" spans="1:16" ht="60" x14ac:dyDescent="0.25">
      <c r="A170" s="126"/>
      <c r="B170" s="126"/>
      <c r="C170" s="126"/>
      <c r="D170" s="126"/>
      <c r="E170" s="126"/>
      <c r="F170" s="126"/>
      <c r="G170" s="64" t="s">
        <v>219</v>
      </c>
      <c r="H170" s="129"/>
      <c r="I170" s="129"/>
      <c r="J170" s="129"/>
      <c r="K170" s="129"/>
      <c r="L170" s="126"/>
      <c r="M170" s="126"/>
      <c r="N170" s="126"/>
      <c r="O170" s="126"/>
      <c r="P170" s="126"/>
    </row>
    <row r="171" spans="1:16" ht="15.75" thickBot="1" x14ac:dyDescent="0.3">
      <c r="A171" s="126"/>
      <c r="B171" s="126"/>
      <c r="C171" s="126"/>
      <c r="D171" s="126"/>
      <c r="E171" s="126"/>
      <c r="F171" s="126"/>
      <c r="G171" s="64"/>
      <c r="H171" s="129"/>
      <c r="I171" s="129"/>
      <c r="J171" s="129"/>
      <c r="K171" s="129"/>
      <c r="L171" s="126"/>
      <c r="M171" s="126"/>
      <c r="N171" s="126"/>
      <c r="O171" s="126"/>
      <c r="P171" s="126"/>
    </row>
    <row r="172" spans="1:16" ht="15.75" thickBot="1" x14ac:dyDescent="0.3">
      <c r="A172" s="126"/>
      <c r="B172" s="126"/>
      <c r="C172" s="126"/>
      <c r="D172" s="126"/>
      <c r="E172" s="126"/>
      <c r="F172" s="126"/>
      <c r="G172" s="116" t="s">
        <v>234</v>
      </c>
      <c r="H172" s="132"/>
      <c r="I172" s="133"/>
      <c r="J172" s="129"/>
      <c r="K172" s="129"/>
      <c r="L172" s="126"/>
      <c r="M172" s="126"/>
      <c r="N172" s="126"/>
      <c r="O172" s="126"/>
      <c r="P172" s="126"/>
    </row>
    <row r="173" spans="1:16" ht="165" x14ac:dyDescent="0.25">
      <c r="A173" s="126"/>
      <c r="B173" s="126"/>
      <c r="C173" s="126"/>
      <c r="D173" s="126"/>
      <c r="E173" s="126"/>
      <c r="F173" s="126"/>
      <c r="G173" s="120" t="s">
        <v>264</v>
      </c>
      <c r="H173" s="134"/>
      <c r="I173" s="141"/>
      <c r="J173" s="129"/>
      <c r="K173" s="129"/>
      <c r="L173" s="126"/>
      <c r="M173" s="126"/>
      <c r="N173" s="126"/>
      <c r="O173" s="126"/>
      <c r="P173" s="126"/>
    </row>
    <row r="174" spans="1:16" ht="165" x14ac:dyDescent="0.25">
      <c r="A174" s="126"/>
      <c r="B174" s="126"/>
      <c r="C174" s="126"/>
      <c r="D174" s="126"/>
      <c r="E174" s="126"/>
      <c r="F174" s="126"/>
      <c r="G174" s="119" t="s">
        <v>265</v>
      </c>
      <c r="H174" s="136"/>
      <c r="I174" s="129"/>
      <c r="J174" s="129"/>
      <c r="K174" s="129"/>
      <c r="L174" s="126"/>
      <c r="M174" s="126"/>
      <c r="N174" s="126"/>
      <c r="O174" s="126"/>
      <c r="P174" s="126"/>
    </row>
    <row r="175" spans="1:16" ht="83.25" customHeight="1" x14ac:dyDescent="0.25">
      <c r="A175" s="126"/>
      <c r="B175" s="126"/>
      <c r="C175" s="126"/>
      <c r="D175" s="126"/>
      <c r="E175" s="126"/>
      <c r="F175" s="126"/>
      <c r="G175" s="119" t="s">
        <v>266</v>
      </c>
      <c r="H175" s="136"/>
      <c r="I175" s="142"/>
      <c r="J175" s="129"/>
      <c r="K175" s="129"/>
      <c r="L175" s="126"/>
      <c r="M175" s="126"/>
      <c r="N175" s="126"/>
      <c r="O175" s="126"/>
      <c r="P175" s="126"/>
    </row>
    <row r="176" spans="1:16" ht="15.75" thickBot="1" x14ac:dyDescent="0.3">
      <c r="A176" s="126"/>
      <c r="B176" s="126"/>
      <c r="C176" s="126"/>
      <c r="D176" s="126"/>
      <c r="E176" s="126"/>
      <c r="F176" s="126"/>
      <c r="G176" s="107"/>
      <c r="H176" s="134"/>
      <c r="I176" s="140"/>
      <c r="J176" s="129"/>
      <c r="K176" s="129"/>
      <c r="L176" s="126"/>
      <c r="M176" s="126"/>
      <c r="N176" s="126"/>
      <c r="O176" s="126"/>
      <c r="P176" s="126"/>
    </row>
    <row r="177" spans="1:16" x14ac:dyDescent="0.25">
      <c r="A177" s="126"/>
      <c r="B177" s="126"/>
      <c r="C177" s="126"/>
      <c r="D177" s="126"/>
      <c r="E177" s="126"/>
      <c r="F177" s="126"/>
      <c r="G177" s="64"/>
      <c r="H177" s="129"/>
      <c r="I177" s="129"/>
      <c r="J177" s="129"/>
      <c r="K177" s="129"/>
      <c r="L177" s="126"/>
      <c r="M177" s="126"/>
      <c r="N177" s="126"/>
      <c r="O177" s="126"/>
      <c r="P177" s="126"/>
    </row>
    <row r="178" spans="1:16" ht="225" x14ac:dyDescent="0.25">
      <c r="A178" s="126"/>
      <c r="B178" s="126"/>
      <c r="C178" s="126"/>
      <c r="D178" s="126"/>
      <c r="E178" s="126"/>
      <c r="F178" s="126"/>
      <c r="G178" s="121" t="s">
        <v>267</v>
      </c>
      <c r="H178" s="129"/>
      <c r="I178" s="129"/>
      <c r="J178" s="129"/>
      <c r="K178" s="129"/>
      <c r="L178" s="126"/>
      <c r="M178" s="126"/>
      <c r="N178" s="126"/>
      <c r="O178" s="126"/>
      <c r="P178" s="126"/>
    </row>
    <row r="179" spans="1:16" x14ac:dyDescent="0.25">
      <c r="A179" s="126"/>
      <c r="B179" s="126"/>
      <c r="C179" s="126"/>
      <c r="D179" s="126"/>
      <c r="E179" s="126"/>
      <c r="F179" s="126"/>
      <c r="G179" s="122" t="s">
        <v>268</v>
      </c>
      <c r="H179" s="129"/>
      <c r="I179" s="129"/>
      <c r="J179" s="129"/>
      <c r="K179" s="129"/>
      <c r="L179" s="126"/>
      <c r="M179" s="126"/>
      <c r="N179" s="126"/>
      <c r="O179" s="126"/>
      <c r="P179" s="126"/>
    </row>
    <row r="180" spans="1:16" ht="29.25" x14ac:dyDescent="0.25">
      <c r="A180" s="126"/>
      <c r="B180" s="126"/>
      <c r="C180" s="126"/>
      <c r="D180" s="126"/>
      <c r="E180" s="126"/>
      <c r="F180" s="126"/>
      <c r="G180" s="122" t="s">
        <v>269</v>
      </c>
      <c r="H180" s="129"/>
      <c r="I180" s="129"/>
      <c r="J180" s="129"/>
      <c r="K180" s="129"/>
      <c r="L180" s="126"/>
      <c r="M180" s="126"/>
      <c r="N180" s="126"/>
      <c r="O180" s="126"/>
      <c r="P180" s="126"/>
    </row>
    <row r="181" spans="1:16" x14ac:dyDescent="0.25">
      <c r="A181" s="126"/>
      <c r="B181" s="126"/>
      <c r="C181" s="126"/>
      <c r="D181" s="126"/>
      <c r="E181" s="126"/>
      <c r="F181" s="126"/>
      <c r="G181" s="122" t="s">
        <v>270</v>
      </c>
      <c r="H181" s="129"/>
      <c r="I181" s="129"/>
      <c r="J181" s="129"/>
      <c r="K181" s="129"/>
      <c r="L181" s="126"/>
      <c r="M181" s="126"/>
      <c r="N181" s="126"/>
      <c r="O181" s="126"/>
      <c r="P181" s="126"/>
    </row>
    <row r="182" spans="1:16" x14ac:dyDescent="0.25">
      <c r="A182" s="126"/>
      <c r="B182" s="126"/>
      <c r="C182" s="126"/>
      <c r="D182" s="126"/>
      <c r="E182" s="126"/>
      <c r="F182" s="126"/>
      <c r="G182" s="122" t="s">
        <v>271</v>
      </c>
      <c r="H182" s="129"/>
      <c r="I182" s="129"/>
      <c r="J182" s="129"/>
      <c r="K182" s="129"/>
      <c r="L182" s="126"/>
      <c r="M182" s="126"/>
      <c r="N182" s="126"/>
      <c r="O182" s="126"/>
      <c r="P182" s="126"/>
    </row>
    <row r="183" spans="1:16" x14ac:dyDescent="0.25">
      <c r="A183" s="126"/>
      <c r="B183" s="126"/>
      <c r="C183" s="126"/>
      <c r="D183" s="126"/>
      <c r="E183" s="126"/>
      <c r="F183" s="126"/>
      <c r="G183" s="122" t="s">
        <v>272</v>
      </c>
      <c r="H183" s="129"/>
      <c r="I183" s="129"/>
      <c r="J183" s="129"/>
      <c r="K183" s="129"/>
      <c r="L183" s="126"/>
      <c r="M183" s="126"/>
      <c r="N183" s="126"/>
      <c r="O183" s="126"/>
      <c r="P183" s="126"/>
    </row>
    <row r="184" spans="1:16" ht="18.75" customHeight="1" x14ac:dyDescent="0.25">
      <c r="A184" s="126"/>
      <c r="B184" s="126"/>
      <c r="C184" s="126"/>
      <c r="D184" s="126"/>
      <c r="E184" s="126"/>
      <c r="F184" s="126"/>
      <c r="G184" s="122" t="s">
        <v>273</v>
      </c>
      <c r="H184" s="129"/>
      <c r="I184" s="129"/>
      <c r="J184" s="129"/>
      <c r="K184" s="129"/>
      <c r="L184" s="126"/>
      <c r="M184" s="126"/>
      <c r="N184" s="126"/>
      <c r="O184" s="126"/>
      <c r="P184" s="126"/>
    </row>
    <row r="185" spans="1:16" ht="29.25" x14ac:dyDescent="0.25">
      <c r="A185" s="126"/>
      <c r="B185" s="126"/>
      <c r="C185" s="126"/>
      <c r="D185" s="126"/>
      <c r="E185" s="126"/>
      <c r="F185" s="126"/>
      <c r="G185" s="122" t="s">
        <v>274</v>
      </c>
      <c r="H185" s="129"/>
      <c r="I185" s="129"/>
      <c r="J185" s="129"/>
      <c r="K185" s="129"/>
      <c r="L185" s="126"/>
      <c r="M185" s="126"/>
      <c r="N185" s="126"/>
      <c r="O185" s="126"/>
      <c r="P185" s="126"/>
    </row>
    <row r="186" spans="1:16" ht="15.75" thickBot="1" x14ac:dyDescent="0.3">
      <c r="A186" s="126"/>
      <c r="B186" s="126"/>
      <c r="C186" s="126"/>
      <c r="D186" s="126"/>
      <c r="E186" s="126"/>
      <c r="F186" s="126"/>
      <c r="G186" s="64"/>
      <c r="H186" s="129"/>
      <c r="I186" s="129"/>
      <c r="J186" s="129"/>
      <c r="K186" s="129"/>
      <c r="L186" s="126"/>
      <c r="M186" s="126"/>
      <c r="N186" s="126"/>
      <c r="O186" s="126"/>
      <c r="P186" s="126"/>
    </row>
    <row r="187" spans="1:16" ht="15.75" thickBot="1" x14ac:dyDescent="0.3">
      <c r="A187" s="126"/>
      <c r="B187" s="126"/>
      <c r="C187" s="126"/>
      <c r="D187" s="126"/>
      <c r="E187" s="126"/>
      <c r="F187" s="126"/>
      <c r="G187" s="116" t="s">
        <v>181</v>
      </c>
      <c r="H187" s="132"/>
      <c r="I187" s="133"/>
      <c r="J187" s="129"/>
      <c r="K187" s="129"/>
      <c r="L187" s="126"/>
      <c r="M187" s="126"/>
      <c r="N187" s="126"/>
      <c r="O187" s="126"/>
      <c r="P187" s="126"/>
    </row>
    <row r="188" spans="1:16" ht="225" x14ac:dyDescent="0.25">
      <c r="A188" s="126"/>
      <c r="B188" s="126"/>
      <c r="C188" s="126"/>
      <c r="D188" s="126"/>
      <c r="E188" s="126"/>
      <c r="F188" s="126"/>
      <c r="G188" s="120" t="s">
        <v>275</v>
      </c>
      <c r="H188" s="134"/>
      <c r="I188" s="141"/>
      <c r="J188" s="129"/>
      <c r="K188" s="129"/>
      <c r="L188" s="126"/>
      <c r="M188" s="126"/>
      <c r="N188" s="126"/>
      <c r="O188" s="126"/>
      <c r="P188" s="126"/>
    </row>
    <row r="189" spans="1:16" ht="143.25" customHeight="1" x14ac:dyDescent="0.25">
      <c r="A189" s="126"/>
      <c r="B189" s="126"/>
      <c r="C189" s="126"/>
      <c r="D189" s="126"/>
      <c r="E189" s="126"/>
      <c r="F189" s="126"/>
      <c r="G189" s="119" t="s">
        <v>276</v>
      </c>
      <c r="H189" s="136"/>
      <c r="I189" s="129"/>
      <c r="J189" s="129"/>
      <c r="K189" s="129"/>
      <c r="L189" s="126"/>
      <c r="M189" s="126"/>
      <c r="N189" s="126"/>
      <c r="O189" s="126"/>
      <c r="P189" s="126"/>
    </row>
    <row r="190" spans="1:16" ht="64.5" customHeight="1" x14ac:dyDescent="0.25">
      <c r="A190" s="126"/>
      <c r="B190" s="126"/>
      <c r="C190" s="126"/>
      <c r="D190" s="126"/>
      <c r="E190" s="126"/>
      <c r="F190" s="126"/>
      <c r="G190" s="109" t="s">
        <v>277</v>
      </c>
      <c r="H190" s="136"/>
      <c r="I190" s="142"/>
      <c r="J190" s="129"/>
      <c r="K190" s="129"/>
      <c r="L190" s="126"/>
      <c r="M190" s="126"/>
      <c r="N190" s="126"/>
      <c r="O190" s="126"/>
      <c r="P190" s="126"/>
    </row>
    <row r="191" spans="1:16" ht="15.75" thickBot="1" x14ac:dyDescent="0.3">
      <c r="A191" s="126"/>
      <c r="B191" s="126"/>
      <c r="C191" s="126"/>
      <c r="D191" s="126"/>
      <c r="E191" s="126"/>
      <c r="F191" s="126"/>
      <c r="G191" s="107"/>
      <c r="H191" s="134"/>
      <c r="I191" s="140"/>
      <c r="J191" s="129"/>
      <c r="K191" s="129"/>
      <c r="L191" s="126"/>
      <c r="M191" s="126"/>
      <c r="N191" s="126"/>
      <c r="O191" s="126"/>
      <c r="P191" s="126"/>
    </row>
    <row r="192" spans="1:16" x14ac:dyDescent="0.25">
      <c r="A192" s="126"/>
      <c r="B192" s="126"/>
      <c r="C192" s="126"/>
      <c r="D192" s="126"/>
      <c r="E192" s="126"/>
      <c r="F192" s="126"/>
      <c r="G192" s="64"/>
      <c r="H192" s="129"/>
      <c r="I192" s="129"/>
      <c r="J192" s="129"/>
      <c r="K192" s="129"/>
      <c r="L192" s="126"/>
      <c r="M192" s="126"/>
      <c r="N192" s="126"/>
      <c r="O192" s="126"/>
      <c r="P192" s="126"/>
    </row>
    <row r="193" spans="1:16" ht="16.5" x14ac:dyDescent="0.25">
      <c r="A193" s="126"/>
      <c r="B193" s="126"/>
      <c r="C193" s="126"/>
      <c r="D193" s="126"/>
      <c r="E193" s="126"/>
      <c r="F193" s="126"/>
      <c r="G193" s="100" t="s">
        <v>220</v>
      </c>
      <c r="H193" s="129"/>
      <c r="I193" s="129"/>
      <c r="J193" s="129"/>
      <c r="K193" s="129"/>
      <c r="L193" s="126"/>
      <c r="M193" s="126"/>
      <c r="N193" s="126"/>
      <c r="O193" s="126"/>
      <c r="P193" s="126"/>
    </row>
    <row r="194" spans="1:16" x14ac:dyDescent="0.25">
      <c r="A194" s="126"/>
      <c r="B194" s="126"/>
      <c r="C194" s="126"/>
      <c r="D194" s="126"/>
      <c r="E194" s="126"/>
      <c r="F194" s="126"/>
      <c r="G194" s="64"/>
      <c r="H194" s="129"/>
      <c r="I194" s="129"/>
      <c r="J194" s="129"/>
      <c r="K194" s="129"/>
      <c r="L194" s="126"/>
      <c r="M194" s="126"/>
      <c r="N194" s="126"/>
      <c r="O194" s="126"/>
      <c r="P194" s="126"/>
    </row>
    <row r="195" spans="1:16" x14ac:dyDescent="0.25">
      <c r="A195" s="126"/>
      <c r="B195" s="126"/>
      <c r="C195" s="126"/>
      <c r="D195" s="126"/>
      <c r="E195" s="126"/>
      <c r="F195" s="126"/>
      <c r="G195" s="64" t="s">
        <v>221</v>
      </c>
      <c r="H195" s="129"/>
      <c r="I195" s="129"/>
      <c r="J195" s="129"/>
      <c r="K195" s="129"/>
      <c r="L195" s="126"/>
      <c r="M195" s="126"/>
      <c r="N195" s="126"/>
      <c r="O195" s="126"/>
      <c r="P195" s="126"/>
    </row>
    <row r="196" spans="1:16" x14ac:dyDescent="0.25">
      <c r="A196" s="126"/>
      <c r="B196" s="126"/>
      <c r="C196" s="126"/>
      <c r="D196" s="126"/>
      <c r="E196" s="126"/>
      <c r="F196" s="126"/>
      <c r="G196" s="101" t="s">
        <v>222</v>
      </c>
      <c r="H196" s="129"/>
      <c r="I196" s="129"/>
      <c r="J196" s="129"/>
      <c r="K196" s="129"/>
      <c r="L196" s="126"/>
      <c r="M196" s="126"/>
      <c r="N196" s="126"/>
      <c r="O196" s="126"/>
      <c r="P196" s="126"/>
    </row>
    <row r="197" spans="1:16" x14ac:dyDescent="0.25">
      <c r="A197" s="126"/>
      <c r="B197" s="126"/>
      <c r="C197" s="126"/>
      <c r="D197" s="126"/>
      <c r="E197" s="126"/>
      <c r="F197" s="126"/>
      <c r="G197" s="101" t="s">
        <v>223</v>
      </c>
      <c r="H197" s="129"/>
      <c r="I197" s="129"/>
      <c r="J197" s="129"/>
      <c r="K197" s="129"/>
      <c r="L197" s="126"/>
      <c r="M197" s="126"/>
      <c r="N197" s="126"/>
      <c r="O197" s="126"/>
      <c r="P197" s="126"/>
    </row>
    <row r="198" spans="1:16" x14ac:dyDescent="0.25">
      <c r="A198" s="126"/>
      <c r="B198" s="126"/>
      <c r="C198" s="126"/>
      <c r="D198" s="126"/>
      <c r="E198" s="126"/>
      <c r="F198" s="126"/>
      <c r="G198" s="101" t="s">
        <v>224</v>
      </c>
      <c r="H198" s="129"/>
      <c r="I198" s="129"/>
      <c r="J198" s="129"/>
      <c r="K198" s="129"/>
      <c r="L198" s="126"/>
      <c r="M198" s="126"/>
      <c r="N198" s="126"/>
      <c r="O198" s="126"/>
      <c r="P198" s="126"/>
    </row>
    <row r="199" spans="1:16" ht="30" x14ac:dyDescent="0.25">
      <c r="A199" s="126"/>
      <c r="B199" s="126"/>
      <c r="C199" s="126"/>
      <c r="D199" s="126"/>
      <c r="E199" s="126"/>
      <c r="F199" s="126"/>
      <c r="G199" s="101" t="s">
        <v>225</v>
      </c>
      <c r="H199" s="129"/>
      <c r="I199" s="129"/>
      <c r="J199" s="129"/>
      <c r="K199" s="129"/>
      <c r="L199" s="126"/>
      <c r="M199" s="126"/>
      <c r="N199" s="126"/>
      <c r="O199" s="126"/>
      <c r="P199" s="126"/>
    </row>
    <row r="200" spans="1:16" ht="30" x14ac:dyDescent="0.25">
      <c r="A200" s="126"/>
      <c r="B200" s="126"/>
      <c r="C200" s="126"/>
      <c r="D200" s="126"/>
      <c r="E200" s="126"/>
      <c r="F200" s="126"/>
      <c r="G200" s="89" t="s">
        <v>226</v>
      </c>
      <c r="H200" s="129"/>
      <c r="I200" s="129"/>
      <c r="J200" s="129"/>
      <c r="K200" s="129"/>
      <c r="L200" s="126"/>
      <c r="M200" s="126"/>
      <c r="N200" s="126"/>
      <c r="O200" s="126"/>
      <c r="P200" s="126"/>
    </row>
    <row r="201" spans="1:16" s="114" customFormat="1" x14ac:dyDescent="0.25">
      <c r="A201" s="128"/>
      <c r="B201" s="128"/>
      <c r="C201" s="128"/>
      <c r="D201" s="128"/>
      <c r="E201" s="128"/>
      <c r="F201" s="128"/>
      <c r="G201" s="123"/>
      <c r="H201" s="146"/>
      <c r="I201" s="146"/>
      <c r="J201" s="146"/>
      <c r="K201" s="545"/>
      <c r="L201" s="128"/>
      <c r="M201" s="128"/>
      <c r="N201" s="128"/>
      <c r="O201" s="128"/>
      <c r="P201" s="128"/>
    </row>
    <row r="202" spans="1:16" s="114" customFormat="1" x14ac:dyDescent="0.25">
      <c r="A202" s="128"/>
      <c r="B202" s="128"/>
      <c r="C202" s="128"/>
      <c r="D202" s="128"/>
      <c r="E202" s="128"/>
      <c r="F202" s="128"/>
      <c r="G202" s="123"/>
      <c r="H202" s="146"/>
      <c r="I202" s="146"/>
      <c r="J202" s="146"/>
      <c r="K202" s="545"/>
      <c r="L202" s="128"/>
      <c r="M202" s="128"/>
      <c r="N202" s="128"/>
      <c r="O202" s="128"/>
      <c r="P202" s="128"/>
    </row>
    <row r="203" spans="1:16" s="114" customFormat="1" x14ac:dyDescent="0.25">
      <c r="A203" s="128"/>
      <c r="B203" s="128"/>
      <c r="C203" s="128"/>
      <c r="D203" s="128"/>
      <c r="E203" s="128"/>
      <c r="F203" s="128"/>
      <c r="G203" s="124"/>
      <c r="H203" s="147"/>
      <c r="I203" s="147"/>
      <c r="J203" s="147"/>
      <c r="K203" s="147"/>
      <c r="L203" s="128"/>
      <c r="M203" s="128"/>
      <c r="N203" s="128"/>
      <c r="O203" s="128"/>
      <c r="P203" s="128"/>
    </row>
    <row r="204" spans="1:16" s="114" customFormat="1" x14ac:dyDescent="0.25">
      <c r="A204" s="128"/>
      <c r="B204" s="128"/>
      <c r="C204" s="128"/>
      <c r="D204" s="128"/>
      <c r="E204" s="128"/>
      <c r="F204" s="128"/>
      <c r="G204" s="123"/>
      <c r="H204" s="146"/>
      <c r="I204" s="146"/>
      <c r="J204" s="146"/>
      <c r="K204" s="545"/>
      <c r="L204" s="128"/>
      <c r="M204" s="128"/>
      <c r="N204" s="128"/>
      <c r="O204" s="128"/>
      <c r="P204" s="128"/>
    </row>
    <row r="205" spans="1:16" s="114" customFormat="1" x14ac:dyDescent="0.25">
      <c r="A205" s="128"/>
      <c r="B205" s="128"/>
      <c r="C205" s="128"/>
      <c r="D205" s="128"/>
      <c r="E205" s="128"/>
      <c r="F205" s="128"/>
      <c r="G205" s="123"/>
      <c r="H205" s="146"/>
      <c r="I205" s="146"/>
      <c r="J205" s="146"/>
      <c r="K205" s="545"/>
      <c r="L205" s="128"/>
      <c r="M205" s="128"/>
      <c r="N205" s="128"/>
      <c r="O205" s="128"/>
      <c r="P205" s="128"/>
    </row>
    <row r="206" spans="1:16" s="114" customFormat="1" x14ac:dyDescent="0.25">
      <c r="A206" s="128"/>
      <c r="B206" s="128"/>
      <c r="C206" s="128"/>
      <c r="D206" s="128"/>
      <c r="E206" s="128"/>
      <c r="F206" s="128"/>
      <c r="G206" s="124"/>
      <c r="H206" s="147"/>
      <c r="I206" s="147"/>
      <c r="J206" s="147"/>
      <c r="K206" s="148"/>
      <c r="L206" s="128"/>
      <c r="M206" s="128"/>
      <c r="N206" s="128"/>
      <c r="O206" s="128"/>
      <c r="P206" s="128"/>
    </row>
    <row r="207" spans="1:16" s="114" customFormat="1" x14ac:dyDescent="0.25">
      <c r="A207" s="128"/>
      <c r="B207" s="128"/>
      <c r="C207" s="128"/>
      <c r="D207" s="128"/>
      <c r="E207" s="128"/>
      <c r="F207" s="128"/>
      <c r="G207" s="123"/>
      <c r="H207" s="146"/>
      <c r="I207" s="146"/>
      <c r="J207" s="146"/>
      <c r="K207" s="545"/>
      <c r="L207" s="128"/>
      <c r="M207" s="128"/>
      <c r="N207" s="128"/>
      <c r="O207" s="128"/>
      <c r="P207" s="128"/>
    </row>
    <row r="208" spans="1:16" s="114" customFormat="1" x14ac:dyDescent="0.25">
      <c r="A208" s="128"/>
      <c r="B208" s="128"/>
      <c r="C208" s="128"/>
      <c r="D208" s="128"/>
      <c r="E208" s="128"/>
      <c r="F208" s="128"/>
      <c r="G208" s="123"/>
      <c r="H208" s="146"/>
      <c r="I208" s="146"/>
      <c r="J208" s="146"/>
      <c r="K208" s="545"/>
      <c r="L208" s="128"/>
      <c r="M208" s="128"/>
      <c r="N208" s="128"/>
      <c r="O208" s="128"/>
      <c r="P208" s="128"/>
    </row>
    <row r="209" spans="1:16" s="114" customFormat="1" x14ac:dyDescent="0.25">
      <c r="A209" s="128"/>
      <c r="B209" s="128"/>
      <c r="C209" s="128"/>
      <c r="D209" s="128"/>
      <c r="E209" s="128"/>
      <c r="F209" s="128"/>
      <c r="G209" s="124"/>
      <c r="H209" s="147"/>
      <c r="I209" s="147"/>
      <c r="J209" s="147"/>
      <c r="K209" s="147"/>
      <c r="L209" s="128"/>
      <c r="M209" s="128"/>
      <c r="N209" s="128"/>
      <c r="O209" s="128"/>
      <c r="P209" s="128"/>
    </row>
    <row r="210" spans="1:16" s="114" customFormat="1" x14ac:dyDescent="0.25">
      <c r="A210" s="128"/>
      <c r="B210" s="128"/>
      <c r="C210" s="128"/>
      <c r="D210" s="128"/>
      <c r="E210" s="128"/>
      <c r="F210" s="128"/>
      <c r="G210" s="123"/>
      <c r="H210" s="146"/>
      <c r="I210" s="146"/>
      <c r="J210" s="146"/>
      <c r="K210" s="545"/>
      <c r="L210" s="128"/>
      <c r="M210" s="128"/>
      <c r="N210" s="128"/>
      <c r="O210" s="128"/>
      <c r="P210" s="128"/>
    </row>
    <row r="211" spans="1:16" s="114" customFormat="1" x14ac:dyDescent="0.25">
      <c r="A211" s="128"/>
      <c r="B211" s="128"/>
      <c r="C211" s="128"/>
      <c r="D211" s="128"/>
      <c r="E211" s="128"/>
      <c r="F211" s="128"/>
      <c r="G211" s="123"/>
      <c r="H211" s="146"/>
      <c r="I211" s="146"/>
      <c r="J211" s="146"/>
      <c r="K211" s="545"/>
      <c r="L211" s="128"/>
      <c r="M211" s="128"/>
      <c r="N211" s="128"/>
      <c r="O211" s="128"/>
      <c r="P211" s="128"/>
    </row>
    <row r="212" spans="1:16" s="114" customFormat="1" x14ac:dyDescent="0.25">
      <c r="A212" s="128"/>
      <c r="B212" s="128"/>
      <c r="C212" s="128"/>
      <c r="D212" s="128"/>
      <c r="E212" s="128"/>
      <c r="F212" s="128"/>
      <c r="G212" s="124"/>
      <c r="H212" s="147"/>
      <c r="I212" s="147"/>
      <c r="J212" s="147"/>
      <c r="K212" s="147"/>
      <c r="L212" s="128"/>
      <c r="M212" s="128"/>
      <c r="N212" s="128"/>
      <c r="O212" s="128"/>
      <c r="P212" s="128"/>
    </row>
    <row r="213" spans="1:16" s="114" customFormat="1" x14ac:dyDescent="0.25">
      <c r="A213" s="128"/>
      <c r="B213" s="128"/>
      <c r="C213" s="128"/>
      <c r="D213" s="128"/>
      <c r="E213" s="128"/>
      <c r="F213" s="128"/>
      <c r="G213" s="125"/>
      <c r="H213" s="148"/>
      <c r="I213" s="148"/>
      <c r="J213" s="148"/>
      <c r="K213" s="147"/>
      <c r="L213" s="128"/>
      <c r="M213" s="128"/>
      <c r="N213" s="128"/>
      <c r="O213" s="128"/>
      <c r="P213" s="128"/>
    </row>
    <row r="214" spans="1:16" s="114" customFormat="1" x14ac:dyDescent="0.25">
      <c r="A214" s="128"/>
      <c r="B214" s="128"/>
      <c r="C214" s="128"/>
      <c r="D214" s="128"/>
      <c r="E214" s="128"/>
      <c r="F214" s="128"/>
      <c r="G214" s="125"/>
      <c r="H214" s="148"/>
      <c r="I214" s="148"/>
      <c r="J214" s="148"/>
      <c r="K214" s="546"/>
      <c r="L214" s="128"/>
      <c r="M214" s="128"/>
      <c r="N214" s="128"/>
      <c r="O214" s="128"/>
      <c r="P214" s="128"/>
    </row>
    <row r="215" spans="1:16" s="114" customFormat="1" x14ac:dyDescent="0.25">
      <c r="A215" s="128"/>
      <c r="B215" s="128"/>
      <c r="C215" s="128"/>
      <c r="D215" s="128"/>
      <c r="E215" s="128"/>
      <c r="F215" s="128"/>
      <c r="G215" s="125"/>
      <c r="H215" s="148"/>
      <c r="I215" s="148"/>
      <c r="J215" s="148"/>
      <c r="K215" s="546"/>
      <c r="L215" s="128"/>
      <c r="M215" s="128"/>
      <c r="N215" s="128"/>
      <c r="O215" s="128"/>
      <c r="P215" s="128"/>
    </row>
    <row r="216" spans="1:16" s="114" customFormat="1" x14ac:dyDescent="0.25">
      <c r="A216" s="128"/>
      <c r="B216" s="128"/>
      <c r="C216" s="128"/>
      <c r="D216" s="128"/>
      <c r="E216" s="128"/>
      <c r="F216" s="128"/>
      <c r="G216" s="125"/>
      <c r="H216" s="148"/>
      <c r="I216" s="148"/>
      <c r="J216" s="148"/>
      <c r="K216" s="546"/>
      <c r="L216" s="128"/>
      <c r="M216" s="128"/>
      <c r="N216" s="128"/>
      <c r="O216" s="128"/>
      <c r="P216" s="128"/>
    </row>
    <row r="217" spans="1:16" x14ac:dyDescent="0.25">
      <c r="A217" s="126"/>
      <c r="B217" s="126"/>
      <c r="C217" s="126"/>
      <c r="D217" s="126"/>
      <c r="E217" s="126"/>
      <c r="F217" s="126"/>
      <c r="G217" s="89"/>
      <c r="H217" s="129"/>
      <c r="I217" s="129"/>
      <c r="J217" s="129"/>
      <c r="K217" s="129"/>
      <c r="L217" s="126"/>
      <c r="M217" s="126"/>
      <c r="N217" s="126"/>
      <c r="O217" s="126"/>
      <c r="P217" s="126"/>
    </row>
    <row r="218" spans="1:16" ht="30" x14ac:dyDescent="0.25">
      <c r="A218" s="126"/>
      <c r="B218" s="126"/>
      <c r="C218" s="126"/>
      <c r="D218" s="126"/>
      <c r="E218" s="126"/>
      <c r="F218" s="126"/>
      <c r="G218" s="89" t="s">
        <v>227</v>
      </c>
      <c r="H218" s="129"/>
      <c r="I218" s="129"/>
      <c r="J218" s="129"/>
      <c r="K218" s="129"/>
      <c r="L218" s="126"/>
      <c r="M218" s="126"/>
      <c r="N218" s="126"/>
      <c r="O218" s="126"/>
      <c r="P218" s="126"/>
    </row>
    <row r="219" spans="1:16" x14ac:dyDescent="0.25">
      <c r="A219" s="126"/>
      <c r="B219" s="126"/>
      <c r="C219" s="126"/>
      <c r="D219" s="126"/>
      <c r="E219" s="126"/>
      <c r="F219" s="126"/>
      <c r="G219" s="64"/>
      <c r="H219" s="129"/>
      <c r="I219" s="129"/>
      <c r="J219" s="129"/>
      <c r="K219" s="129"/>
      <c r="L219" s="126"/>
      <c r="M219" s="126"/>
      <c r="N219" s="126"/>
      <c r="O219" s="126"/>
      <c r="P219" s="126"/>
    </row>
    <row r="220" spans="1:16" x14ac:dyDescent="0.25">
      <c r="A220" s="126"/>
      <c r="B220" s="126"/>
      <c r="C220" s="126"/>
      <c r="D220" s="126"/>
      <c r="E220" s="126"/>
      <c r="F220" s="126"/>
      <c r="G220" s="102" t="s">
        <v>228</v>
      </c>
      <c r="H220" s="129"/>
      <c r="I220" s="129"/>
      <c r="J220" s="129"/>
      <c r="K220" s="129"/>
      <c r="L220" s="126"/>
      <c r="M220" s="126"/>
      <c r="N220" s="126"/>
      <c r="O220" s="126"/>
      <c r="P220" s="126"/>
    </row>
    <row r="221" spans="1:16" x14ac:dyDescent="0.25">
      <c r="A221" s="126"/>
      <c r="B221" s="126"/>
      <c r="C221" s="126"/>
      <c r="D221" s="126"/>
      <c r="E221" s="126"/>
      <c r="F221" s="126"/>
      <c r="G221" s="64" t="s">
        <v>229</v>
      </c>
      <c r="H221" s="129"/>
      <c r="I221" s="129"/>
      <c r="J221" s="129"/>
      <c r="K221" s="129"/>
      <c r="L221" s="126"/>
      <c r="M221" s="126"/>
      <c r="N221" s="126"/>
      <c r="O221" s="126"/>
      <c r="P221" s="126"/>
    </row>
    <row r="222" spans="1:16" x14ac:dyDescent="0.25">
      <c r="A222" s="126"/>
      <c r="B222" s="126"/>
      <c r="C222" s="126"/>
      <c r="D222" s="126"/>
      <c r="E222" s="126"/>
      <c r="F222" s="126"/>
      <c r="G222" s="64"/>
      <c r="H222" s="129"/>
      <c r="I222" s="129"/>
      <c r="J222" s="129"/>
      <c r="K222" s="129"/>
      <c r="L222" s="126"/>
      <c r="M222" s="126"/>
      <c r="N222" s="126"/>
      <c r="O222" s="126"/>
      <c r="P222" s="126"/>
    </row>
    <row r="223" spans="1:16" x14ac:dyDescent="0.25">
      <c r="A223" s="126"/>
      <c r="B223" s="126"/>
      <c r="C223" s="126"/>
      <c r="D223" s="126"/>
      <c r="E223" s="126"/>
      <c r="F223" s="126"/>
      <c r="G223" s="102" t="s">
        <v>230</v>
      </c>
      <c r="H223" s="129"/>
      <c r="I223" s="129"/>
      <c r="J223" s="129"/>
      <c r="K223" s="129"/>
      <c r="L223" s="126"/>
      <c r="M223" s="126"/>
      <c r="N223" s="126"/>
      <c r="O223" s="126"/>
      <c r="P223" s="126"/>
    </row>
    <row r="224" spans="1:16" x14ac:dyDescent="0.25">
      <c r="A224" s="126"/>
      <c r="B224" s="126"/>
      <c r="C224" s="126"/>
      <c r="D224" s="126"/>
      <c r="E224" s="126"/>
      <c r="F224" s="126"/>
      <c r="G224" s="64" t="s">
        <v>231</v>
      </c>
      <c r="H224" s="129"/>
      <c r="I224" s="129"/>
      <c r="J224" s="129"/>
      <c r="K224" s="129"/>
      <c r="L224" s="126"/>
      <c r="M224" s="126"/>
      <c r="N224" s="126"/>
      <c r="O224" s="126"/>
      <c r="P224" s="126"/>
    </row>
    <row r="225" spans="1:16" x14ac:dyDescent="0.25">
      <c r="A225" s="126"/>
      <c r="B225" s="126"/>
      <c r="C225" s="126"/>
      <c r="D225" s="126"/>
      <c r="E225" s="126"/>
      <c r="F225" s="126"/>
      <c r="G225" s="64"/>
      <c r="H225" s="129"/>
      <c r="I225" s="129"/>
      <c r="J225" s="129"/>
      <c r="K225" s="129"/>
      <c r="L225" s="126"/>
      <c r="M225" s="126"/>
      <c r="N225" s="126"/>
      <c r="O225" s="126"/>
      <c r="P225" s="126"/>
    </row>
    <row r="226" spans="1:16" x14ac:dyDescent="0.25">
      <c r="A226" s="126"/>
      <c r="B226" s="126"/>
      <c r="C226" s="126"/>
      <c r="D226" s="126"/>
      <c r="E226" s="126"/>
      <c r="F226" s="126"/>
      <c r="G226" s="102" t="s">
        <v>232</v>
      </c>
      <c r="H226" s="129"/>
      <c r="I226" s="129"/>
      <c r="J226" s="129"/>
      <c r="K226" s="129"/>
      <c r="L226" s="126"/>
      <c r="M226" s="126"/>
      <c r="N226" s="126"/>
      <c r="O226" s="126"/>
      <c r="P226" s="126"/>
    </row>
    <row r="227" spans="1:16" x14ac:dyDescent="0.25">
      <c r="A227" s="126"/>
      <c r="B227" s="126"/>
      <c r="C227" s="126"/>
      <c r="D227" s="126"/>
      <c r="E227" s="126"/>
      <c r="F227" s="126"/>
      <c r="G227" s="64" t="s">
        <v>233</v>
      </c>
      <c r="H227" s="129"/>
      <c r="I227" s="129"/>
      <c r="J227" s="129"/>
      <c r="K227" s="129"/>
      <c r="L227" s="126"/>
      <c r="M227" s="126"/>
      <c r="N227" s="126"/>
      <c r="O227" s="126"/>
      <c r="P227" s="126"/>
    </row>
    <row r="228" spans="1:16" x14ac:dyDescent="0.25">
      <c r="A228" s="126"/>
      <c r="B228" s="126"/>
      <c r="C228" s="126"/>
      <c r="D228" s="126"/>
      <c r="E228" s="126"/>
      <c r="F228" s="126"/>
      <c r="H228" s="126"/>
      <c r="I228" s="129"/>
      <c r="J228" s="126"/>
      <c r="K228" s="126"/>
      <c r="L228" s="126"/>
      <c r="M228" s="126"/>
      <c r="N228" s="126"/>
      <c r="O228" s="126"/>
      <c r="P228" s="126"/>
    </row>
    <row r="229" spans="1:16" x14ac:dyDescent="0.25">
      <c r="A229" s="126"/>
      <c r="B229" s="126"/>
      <c r="C229" s="126"/>
      <c r="D229" s="126"/>
      <c r="E229" s="126"/>
      <c r="F229" s="126"/>
      <c r="H229" s="126"/>
      <c r="I229" s="129"/>
      <c r="J229" s="126"/>
      <c r="K229" s="126"/>
      <c r="L229" s="126"/>
      <c r="M229" s="126"/>
      <c r="N229" s="126"/>
      <c r="O229" s="126"/>
      <c r="P229" s="126"/>
    </row>
    <row r="230" spans="1:16" x14ac:dyDescent="0.25">
      <c r="A230" s="126"/>
      <c r="B230" s="126"/>
      <c r="C230" s="126"/>
      <c r="D230" s="126"/>
      <c r="E230" s="126"/>
      <c r="F230" s="126"/>
      <c r="H230" s="126"/>
      <c r="I230" s="129"/>
      <c r="J230" s="126"/>
      <c r="K230" s="126"/>
      <c r="L230" s="126"/>
      <c r="M230" s="126"/>
      <c r="N230" s="126"/>
      <c r="O230" s="126"/>
      <c r="P230" s="126"/>
    </row>
    <row r="231" spans="1:16" x14ac:dyDescent="0.25">
      <c r="A231" s="126"/>
      <c r="B231" s="126"/>
      <c r="C231" s="126"/>
      <c r="D231" s="126"/>
      <c r="E231" s="126"/>
      <c r="F231" s="126"/>
      <c r="H231" s="126"/>
      <c r="I231" s="129"/>
      <c r="J231" s="126"/>
      <c r="K231" s="126"/>
      <c r="L231" s="126"/>
      <c r="M231" s="126"/>
      <c r="N231" s="126"/>
      <c r="O231" s="126"/>
      <c r="P231" s="126"/>
    </row>
    <row r="232" spans="1:16" x14ac:dyDescent="0.25">
      <c r="A232" s="126"/>
      <c r="B232" s="126"/>
      <c r="C232" s="126"/>
      <c r="D232" s="126"/>
      <c r="E232" s="126"/>
      <c r="F232" s="126"/>
      <c r="H232" s="126"/>
      <c r="I232" s="129"/>
      <c r="J232" s="126"/>
      <c r="K232" s="126"/>
      <c r="L232" s="126"/>
      <c r="M232" s="126"/>
      <c r="N232" s="126"/>
      <c r="O232" s="126"/>
      <c r="P232" s="126"/>
    </row>
    <row r="233" spans="1:16" x14ac:dyDescent="0.25">
      <c r="A233" s="126"/>
      <c r="B233" s="126"/>
      <c r="C233" s="126"/>
      <c r="D233" s="126"/>
      <c r="E233" s="126"/>
      <c r="F233" s="126"/>
      <c r="H233" s="126"/>
      <c r="I233" s="129"/>
      <c r="J233" s="126"/>
      <c r="K233" s="126"/>
      <c r="L233" s="126"/>
      <c r="M233" s="126"/>
      <c r="N233" s="126"/>
      <c r="O233" s="126"/>
      <c r="P233" s="126"/>
    </row>
    <row r="234" spans="1:16" x14ac:dyDescent="0.25">
      <c r="A234" s="126"/>
      <c r="B234" s="126"/>
      <c r="C234" s="126"/>
      <c r="D234" s="126"/>
      <c r="E234" s="126"/>
      <c r="F234" s="126"/>
      <c r="G234" s="129"/>
      <c r="H234" s="126"/>
      <c r="I234" s="129"/>
      <c r="J234" s="126"/>
      <c r="K234" s="126"/>
      <c r="L234" s="126"/>
      <c r="M234" s="126"/>
      <c r="N234" s="126"/>
      <c r="O234" s="126"/>
      <c r="P234" s="126"/>
    </row>
    <row r="235" spans="1:16" x14ac:dyDescent="0.25">
      <c r="A235" s="126"/>
      <c r="B235" s="126"/>
      <c r="C235" s="126"/>
      <c r="D235" s="126"/>
      <c r="E235" s="126"/>
      <c r="F235" s="126"/>
      <c r="G235" s="129"/>
      <c r="H235" s="126"/>
      <c r="I235" s="129"/>
      <c r="J235" s="126"/>
      <c r="K235" s="126"/>
      <c r="L235" s="126"/>
      <c r="M235" s="126"/>
      <c r="N235" s="126"/>
      <c r="O235" s="126"/>
      <c r="P235" s="126"/>
    </row>
    <row r="236" spans="1:16" x14ac:dyDescent="0.25">
      <c r="A236" s="126"/>
      <c r="B236" s="126"/>
      <c r="C236" s="126"/>
      <c r="D236" s="126"/>
      <c r="E236" s="126"/>
      <c r="F236" s="126"/>
      <c r="G236" s="129"/>
      <c r="H236" s="126"/>
      <c r="I236" s="129"/>
      <c r="J236" s="126"/>
      <c r="K236" s="126"/>
      <c r="L236" s="126"/>
      <c r="M236" s="126"/>
      <c r="N236" s="126"/>
      <c r="O236" s="126"/>
      <c r="P236" s="126"/>
    </row>
    <row r="237" spans="1:16" x14ac:dyDescent="0.25">
      <c r="A237" s="126"/>
      <c r="B237" s="126"/>
      <c r="C237" s="126"/>
      <c r="D237" s="126"/>
      <c r="E237" s="126"/>
      <c r="F237" s="126"/>
      <c r="G237" s="129"/>
      <c r="H237" s="126"/>
      <c r="I237" s="129"/>
      <c r="J237" s="126"/>
      <c r="K237" s="126"/>
      <c r="L237" s="126"/>
      <c r="M237" s="126"/>
      <c r="N237" s="126"/>
      <c r="O237" s="126"/>
      <c r="P237" s="126"/>
    </row>
    <row r="238" spans="1:16" x14ac:dyDescent="0.25">
      <c r="A238" s="126"/>
      <c r="B238" s="126"/>
      <c r="C238" s="126"/>
      <c r="D238" s="126"/>
      <c r="E238" s="126"/>
      <c r="F238" s="126"/>
      <c r="G238" s="129"/>
      <c r="H238" s="126"/>
      <c r="I238" s="129"/>
      <c r="J238" s="126"/>
      <c r="K238" s="126"/>
      <c r="L238" s="126"/>
      <c r="M238" s="126"/>
      <c r="N238" s="126"/>
      <c r="O238" s="126"/>
      <c r="P238" s="126"/>
    </row>
    <row r="239" spans="1:16" x14ac:dyDescent="0.25">
      <c r="A239" s="126"/>
      <c r="B239" s="126"/>
      <c r="C239" s="126"/>
      <c r="D239" s="126"/>
      <c r="E239" s="126"/>
      <c r="F239" s="126"/>
      <c r="G239" s="129"/>
      <c r="H239" s="126"/>
      <c r="I239" s="129"/>
      <c r="J239" s="126"/>
      <c r="K239" s="126"/>
      <c r="L239" s="126"/>
      <c r="M239" s="126"/>
      <c r="N239" s="126"/>
      <c r="O239" s="126"/>
      <c r="P239" s="126"/>
    </row>
    <row r="240" spans="1:16" x14ac:dyDescent="0.25">
      <c r="A240" s="126"/>
      <c r="B240" s="126"/>
      <c r="C240" s="126"/>
      <c r="D240" s="126"/>
      <c r="E240" s="126"/>
      <c r="F240" s="126"/>
      <c r="G240" s="129"/>
      <c r="H240" s="126"/>
      <c r="I240" s="129"/>
      <c r="J240" s="126"/>
      <c r="K240" s="126"/>
      <c r="L240" s="126"/>
      <c r="M240" s="126"/>
      <c r="N240" s="126"/>
      <c r="O240" s="126"/>
      <c r="P240" s="126"/>
    </row>
    <row r="241" spans="1:16" x14ac:dyDescent="0.25">
      <c r="A241" s="126"/>
      <c r="B241" s="126"/>
      <c r="C241" s="126"/>
      <c r="D241" s="126"/>
      <c r="E241" s="126"/>
      <c r="F241" s="126"/>
      <c r="G241" s="129"/>
      <c r="H241" s="126"/>
      <c r="I241" s="129"/>
      <c r="J241" s="126"/>
      <c r="K241" s="126"/>
      <c r="L241" s="126"/>
      <c r="M241" s="126"/>
      <c r="N241" s="126"/>
      <c r="O241" s="126"/>
      <c r="P241" s="126"/>
    </row>
    <row r="242" spans="1:16" x14ac:dyDescent="0.25">
      <c r="A242" s="126"/>
      <c r="B242" s="126"/>
      <c r="C242" s="126"/>
      <c r="D242" s="126"/>
      <c r="E242" s="126"/>
      <c r="F242" s="126"/>
      <c r="G242" s="129"/>
      <c r="H242" s="126"/>
      <c r="I242" s="129"/>
      <c r="J242" s="126"/>
      <c r="K242" s="126"/>
      <c r="L242" s="126"/>
      <c r="M242" s="126"/>
      <c r="N242" s="126"/>
      <c r="O242" s="126"/>
      <c r="P242" s="126"/>
    </row>
    <row r="243" spans="1:16" x14ac:dyDescent="0.25">
      <c r="A243" s="126"/>
      <c r="B243" s="126"/>
      <c r="C243" s="126"/>
      <c r="D243" s="126"/>
      <c r="E243" s="126"/>
      <c r="F243" s="126"/>
      <c r="G243" s="129"/>
      <c r="H243" s="126"/>
      <c r="I243" s="129"/>
      <c r="J243" s="126"/>
      <c r="K243" s="126"/>
      <c r="L243" s="126"/>
      <c r="M243" s="126"/>
      <c r="N243" s="126"/>
      <c r="O243" s="126"/>
      <c r="P243" s="126"/>
    </row>
    <row r="244" spans="1:16" x14ac:dyDescent="0.25">
      <c r="A244" s="126"/>
      <c r="B244" s="126"/>
      <c r="C244" s="126"/>
      <c r="D244" s="126"/>
      <c r="E244" s="126"/>
      <c r="F244" s="126"/>
      <c r="G244" s="129"/>
      <c r="H244" s="126"/>
      <c r="I244" s="129"/>
      <c r="J244" s="126"/>
      <c r="K244" s="126"/>
      <c r="L244" s="126"/>
      <c r="M244" s="126"/>
      <c r="N244" s="126"/>
      <c r="O244" s="126"/>
      <c r="P244" s="126"/>
    </row>
    <row r="245" spans="1:16" x14ac:dyDescent="0.25">
      <c r="A245" s="126"/>
      <c r="B245" s="126"/>
      <c r="C245" s="126"/>
      <c r="D245" s="126"/>
      <c r="E245" s="126"/>
      <c r="F245" s="126"/>
      <c r="G245" s="129"/>
      <c r="H245" s="126"/>
      <c r="I245" s="129"/>
      <c r="J245" s="126"/>
      <c r="K245" s="126"/>
      <c r="L245" s="126"/>
      <c r="M245" s="126"/>
      <c r="N245" s="126"/>
      <c r="O245" s="126"/>
      <c r="P245" s="126"/>
    </row>
    <row r="246" spans="1:16" x14ac:dyDescent="0.25">
      <c r="A246" s="126"/>
      <c r="B246" s="126"/>
      <c r="C246" s="126"/>
      <c r="D246" s="126"/>
      <c r="E246" s="126"/>
      <c r="F246" s="126"/>
      <c r="G246" s="129"/>
      <c r="H246" s="126"/>
      <c r="I246" s="129"/>
      <c r="J246" s="126"/>
      <c r="K246" s="126"/>
      <c r="L246" s="126"/>
      <c r="M246" s="126"/>
      <c r="N246" s="126"/>
      <c r="O246" s="126"/>
      <c r="P246" s="126"/>
    </row>
    <row r="247" spans="1:16" x14ac:dyDescent="0.25">
      <c r="A247" s="126"/>
      <c r="B247" s="126"/>
      <c r="C247" s="126"/>
      <c r="D247" s="126"/>
      <c r="E247" s="126"/>
      <c r="F247" s="126"/>
      <c r="G247" s="129"/>
      <c r="H247" s="126"/>
      <c r="I247" s="129"/>
      <c r="J247" s="126"/>
      <c r="K247" s="126"/>
      <c r="L247" s="126"/>
      <c r="M247" s="126"/>
      <c r="N247" s="126"/>
      <c r="O247" s="126"/>
      <c r="P247" s="126"/>
    </row>
    <row r="248" spans="1:16" x14ac:dyDescent="0.25">
      <c r="A248" s="126"/>
      <c r="B248" s="126"/>
      <c r="C248" s="126"/>
      <c r="D248" s="126"/>
      <c r="E248" s="126"/>
      <c r="F248" s="126"/>
      <c r="G248" s="129"/>
      <c r="H248" s="126"/>
      <c r="I248" s="129"/>
      <c r="J248" s="126"/>
      <c r="K248" s="126"/>
      <c r="L248" s="126"/>
      <c r="M248" s="126"/>
      <c r="N248" s="126"/>
      <c r="O248" s="126"/>
      <c r="P248" s="126"/>
    </row>
    <row r="249" spans="1:16" x14ac:dyDescent="0.25">
      <c r="A249" s="126"/>
      <c r="B249" s="126"/>
      <c r="C249" s="126"/>
      <c r="D249" s="126"/>
      <c r="E249" s="126"/>
      <c r="F249" s="126"/>
      <c r="G249" s="129"/>
      <c r="H249" s="126"/>
      <c r="I249" s="129"/>
      <c r="J249" s="126"/>
      <c r="K249" s="126"/>
      <c r="L249" s="126"/>
      <c r="M249" s="126"/>
      <c r="N249" s="126"/>
      <c r="O249" s="126"/>
      <c r="P249" s="126"/>
    </row>
    <row r="250" spans="1:16" x14ac:dyDescent="0.25">
      <c r="A250" s="126"/>
      <c r="B250" s="126"/>
      <c r="C250" s="126"/>
      <c r="D250" s="126"/>
      <c r="E250" s="126"/>
      <c r="F250" s="126"/>
      <c r="G250" s="129"/>
      <c r="H250" s="126"/>
      <c r="I250" s="129"/>
      <c r="J250" s="126"/>
      <c r="K250" s="126"/>
      <c r="L250" s="126"/>
      <c r="M250" s="126"/>
      <c r="N250" s="126"/>
      <c r="O250" s="126"/>
      <c r="P250" s="126"/>
    </row>
    <row r="251" spans="1:16" x14ac:dyDescent="0.25">
      <c r="A251" s="126"/>
      <c r="B251" s="126"/>
      <c r="C251" s="126"/>
      <c r="D251" s="126"/>
      <c r="E251" s="126"/>
      <c r="F251" s="126"/>
      <c r="G251" s="129"/>
      <c r="H251" s="126"/>
      <c r="I251" s="129"/>
      <c r="J251" s="126"/>
      <c r="K251" s="126"/>
      <c r="L251" s="126"/>
      <c r="M251" s="126"/>
      <c r="N251" s="126"/>
      <c r="O251" s="126"/>
      <c r="P251" s="126"/>
    </row>
    <row r="252" spans="1:16" x14ac:dyDescent="0.25">
      <c r="A252" s="126"/>
      <c r="B252" s="126"/>
      <c r="C252" s="126"/>
      <c r="D252" s="126"/>
      <c r="E252" s="126"/>
      <c r="F252" s="126"/>
      <c r="G252" s="129"/>
      <c r="H252" s="126"/>
      <c r="I252" s="129"/>
      <c r="J252" s="126"/>
      <c r="K252" s="126"/>
      <c r="L252" s="126"/>
      <c r="M252" s="126"/>
      <c r="N252" s="126"/>
      <c r="O252" s="126"/>
      <c r="P252" s="126"/>
    </row>
    <row r="253" spans="1:16" x14ac:dyDescent="0.25">
      <c r="A253" s="126"/>
      <c r="B253" s="126"/>
      <c r="C253" s="126"/>
      <c r="D253" s="126"/>
      <c r="E253" s="126"/>
      <c r="F253" s="126"/>
      <c r="G253" s="129"/>
      <c r="H253" s="126"/>
      <c r="I253" s="129"/>
      <c r="J253" s="126"/>
      <c r="K253" s="126"/>
      <c r="L253" s="126"/>
      <c r="M253" s="126"/>
      <c r="N253" s="126"/>
      <c r="O253" s="126"/>
      <c r="P253" s="126"/>
    </row>
    <row r="254" spans="1:16" x14ac:dyDescent="0.25">
      <c r="A254" s="126"/>
      <c r="B254" s="126"/>
      <c r="C254" s="126"/>
      <c r="D254" s="126"/>
      <c r="E254" s="126"/>
      <c r="F254" s="126"/>
      <c r="G254" s="129"/>
      <c r="H254" s="126"/>
      <c r="I254" s="129"/>
      <c r="J254" s="126"/>
      <c r="K254" s="126"/>
      <c r="L254" s="126"/>
      <c r="M254" s="126"/>
      <c r="N254" s="126"/>
      <c r="O254" s="126"/>
      <c r="P254" s="126"/>
    </row>
    <row r="255" spans="1:16" x14ac:dyDescent="0.25">
      <c r="A255" s="126"/>
      <c r="B255" s="126"/>
      <c r="C255" s="126"/>
      <c r="D255" s="126"/>
      <c r="E255" s="126"/>
      <c r="F255" s="126"/>
      <c r="G255" s="129"/>
      <c r="H255" s="126"/>
      <c r="I255" s="129"/>
      <c r="J255" s="126"/>
      <c r="K255" s="126"/>
      <c r="L255" s="126"/>
      <c r="M255" s="126"/>
      <c r="N255" s="126"/>
      <c r="O255" s="126"/>
      <c r="P255" s="126"/>
    </row>
    <row r="256" spans="1:16" x14ac:dyDescent="0.25">
      <c r="A256" s="126"/>
      <c r="B256" s="126"/>
      <c r="C256" s="126"/>
      <c r="D256" s="126"/>
      <c r="E256" s="126"/>
      <c r="F256" s="126"/>
      <c r="G256" s="129"/>
      <c r="H256" s="126"/>
      <c r="I256" s="129"/>
      <c r="J256" s="126"/>
      <c r="K256" s="126"/>
      <c r="L256" s="126"/>
      <c r="M256" s="126"/>
      <c r="N256" s="126"/>
      <c r="O256" s="126"/>
      <c r="P256" s="126"/>
    </row>
    <row r="257" spans="1:16" x14ac:dyDescent="0.25">
      <c r="A257" s="126"/>
      <c r="B257" s="126"/>
      <c r="C257" s="126"/>
      <c r="D257" s="126"/>
      <c r="E257" s="126"/>
      <c r="F257" s="126"/>
      <c r="G257" s="129"/>
      <c r="H257" s="126"/>
      <c r="I257" s="129"/>
      <c r="J257" s="126"/>
      <c r="K257" s="126"/>
      <c r="L257" s="126"/>
      <c r="M257" s="126"/>
      <c r="N257" s="126"/>
      <c r="O257" s="126"/>
      <c r="P257" s="126"/>
    </row>
    <row r="258" spans="1:16" x14ac:dyDescent="0.25">
      <c r="A258" s="126"/>
      <c r="B258" s="126"/>
      <c r="C258" s="126"/>
      <c r="D258" s="126"/>
      <c r="E258" s="126"/>
      <c r="F258" s="126"/>
      <c r="G258" s="129"/>
      <c r="H258" s="126"/>
      <c r="I258" s="129"/>
      <c r="J258" s="126"/>
      <c r="K258" s="126"/>
      <c r="L258" s="126"/>
      <c r="M258" s="126"/>
      <c r="N258" s="126"/>
      <c r="O258" s="126"/>
      <c r="P258" s="126"/>
    </row>
    <row r="259" spans="1:16" x14ac:dyDescent="0.25">
      <c r="A259" s="126"/>
      <c r="B259" s="126"/>
      <c r="C259" s="126"/>
      <c r="D259" s="126"/>
      <c r="E259" s="126"/>
      <c r="F259" s="126"/>
      <c r="G259" s="129"/>
      <c r="H259" s="126"/>
      <c r="I259" s="129"/>
      <c r="J259" s="126"/>
      <c r="K259" s="126"/>
      <c r="L259" s="126"/>
      <c r="M259" s="126"/>
      <c r="N259" s="126"/>
      <c r="O259" s="126"/>
      <c r="P259" s="126"/>
    </row>
    <row r="260" spans="1:16" x14ac:dyDescent="0.25">
      <c r="A260" s="126"/>
      <c r="B260" s="126"/>
      <c r="C260" s="126"/>
      <c r="D260" s="126"/>
      <c r="E260" s="126"/>
      <c r="F260" s="126"/>
      <c r="G260" s="129"/>
      <c r="H260" s="126"/>
      <c r="I260" s="129"/>
      <c r="J260" s="126"/>
      <c r="K260" s="126"/>
      <c r="L260" s="126"/>
      <c r="M260" s="126"/>
      <c r="N260" s="126"/>
      <c r="O260" s="126"/>
      <c r="P260" s="126"/>
    </row>
    <row r="261" spans="1:16" x14ac:dyDescent="0.25">
      <c r="A261" s="126"/>
      <c r="B261" s="126"/>
      <c r="C261" s="126"/>
      <c r="D261" s="126"/>
      <c r="E261" s="126"/>
      <c r="F261" s="126"/>
      <c r="G261" s="129"/>
      <c r="H261" s="126"/>
      <c r="I261" s="129"/>
      <c r="J261" s="126"/>
      <c r="K261" s="126"/>
      <c r="L261" s="126"/>
      <c r="M261" s="126"/>
      <c r="N261" s="126"/>
      <c r="O261" s="126"/>
      <c r="P261" s="126"/>
    </row>
    <row r="262" spans="1:16" x14ac:dyDescent="0.25">
      <c r="A262" s="126"/>
      <c r="B262" s="126"/>
      <c r="C262" s="126"/>
      <c r="D262" s="126"/>
      <c r="E262" s="126"/>
      <c r="F262" s="126"/>
      <c r="G262" s="129"/>
      <c r="H262" s="126"/>
      <c r="I262" s="129"/>
      <c r="J262" s="126"/>
      <c r="K262" s="126"/>
      <c r="L262" s="126"/>
      <c r="M262" s="126"/>
      <c r="N262" s="126"/>
      <c r="O262" s="126"/>
      <c r="P262" s="126"/>
    </row>
  </sheetData>
  <mergeCells count="8">
    <mergeCell ref="K207:K208"/>
    <mergeCell ref="K210:K211"/>
    <mergeCell ref="K214:K216"/>
    <mergeCell ref="H45:I45"/>
    <mergeCell ref="H42:H44"/>
    <mergeCell ref="H56:I56"/>
    <mergeCell ref="K201:K202"/>
    <mergeCell ref="K204:K205"/>
  </mergeCells>
  <pageMargins left="0.7" right="0.7" top="0.75" bottom="0.75" header="0.3" footer="0.3"/>
  <pageSetup orientation="portrait" horizontalDpi="4294967293" verticalDpi="4294967293"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0">
    <tabColor theme="3" tint="0.59999389629810485"/>
  </sheetPr>
  <dimension ref="A1:Q197"/>
  <sheetViews>
    <sheetView showGridLines="0" zoomScaleNormal="100" workbookViewId="0">
      <pane ySplit="3" topLeftCell="A177" activePane="bottomLeft" state="frozen"/>
      <selection activeCell="B1" sqref="B1:N2"/>
      <selection pane="bottomLeft" activeCell="G183" sqref="G183"/>
    </sheetView>
  </sheetViews>
  <sheetFormatPr defaultColWidth="9.140625" defaultRowHeight="15" x14ac:dyDescent="0.25"/>
  <cols>
    <col min="1" max="6" width="9.140625" style="46"/>
    <col min="7" max="7" width="79.7109375" style="49" customWidth="1"/>
    <col min="8" max="8" width="70" style="270" bestFit="1" customWidth="1"/>
    <col min="9" max="9" width="34.5703125" style="49" bestFit="1" customWidth="1"/>
    <col min="10" max="21" width="9.140625" style="46"/>
    <col min="22" max="22" width="13.140625" style="46" customWidth="1"/>
    <col min="23" max="23" width="8.42578125" style="46" customWidth="1"/>
    <col min="24" max="16384" width="9.140625" style="46"/>
  </cols>
  <sheetData>
    <row r="1" spans="1:17" ht="33" x14ac:dyDescent="0.45">
      <c r="A1" s="58"/>
      <c r="B1" s="58"/>
      <c r="C1" s="58"/>
      <c r="D1" s="58"/>
      <c r="E1" s="58"/>
      <c r="F1" s="59"/>
      <c r="G1" s="69" t="s">
        <v>103</v>
      </c>
      <c r="H1" s="269"/>
      <c r="I1" s="59"/>
      <c r="J1" s="59"/>
      <c r="K1" s="59"/>
      <c r="L1" s="59"/>
      <c r="M1" s="59"/>
      <c r="N1" s="59"/>
      <c r="O1" s="59"/>
      <c r="P1" s="59"/>
      <c r="Q1" s="47"/>
    </row>
    <row r="2" spans="1:17" ht="66" x14ac:dyDescent="0.45">
      <c r="A2" s="58"/>
      <c r="B2" s="58"/>
      <c r="C2" s="58"/>
      <c r="D2" s="58"/>
      <c r="E2" s="58"/>
      <c r="F2" s="59"/>
      <c r="G2" s="69" t="s">
        <v>278</v>
      </c>
      <c r="H2" s="269"/>
      <c r="I2" s="59"/>
      <c r="J2" s="59"/>
      <c r="K2" s="59"/>
      <c r="L2" s="59"/>
      <c r="M2" s="59"/>
      <c r="N2" s="59"/>
      <c r="O2" s="59"/>
      <c r="P2" s="59"/>
      <c r="Q2" s="47"/>
    </row>
    <row r="3" spans="1:17" ht="20.25" x14ac:dyDescent="0.3">
      <c r="A3" s="58"/>
      <c r="B3" s="58"/>
      <c r="C3" s="58"/>
      <c r="D3" s="58"/>
      <c r="E3" s="58"/>
      <c r="F3" s="59"/>
      <c r="G3" s="70" t="s">
        <v>279</v>
      </c>
      <c r="H3" s="269"/>
      <c r="I3" s="269"/>
      <c r="J3" s="59"/>
      <c r="K3" s="59"/>
      <c r="L3" s="59"/>
      <c r="M3" s="59"/>
      <c r="N3" s="59"/>
      <c r="O3" s="59"/>
      <c r="P3" s="59"/>
      <c r="Q3" s="47"/>
    </row>
    <row r="4" spans="1:17" ht="30" x14ac:dyDescent="0.25">
      <c r="A4" s="58"/>
      <c r="B4" s="58"/>
      <c r="C4" s="58"/>
      <c r="D4" s="58"/>
      <c r="E4" s="58"/>
      <c r="F4" s="59"/>
      <c r="G4" s="265" t="s">
        <v>465</v>
      </c>
      <c r="H4" s="269"/>
      <c r="I4" s="269"/>
      <c r="J4" s="59"/>
      <c r="K4" s="59"/>
      <c r="L4" s="59"/>
      <c r="M4" s="59"/>
      <c r="N4" s="59"/>
      <c r="O4" s="59"/>
      <c r="P4" s="59"/>
      <c r="Q4" s="47"/>
    </row>
    <row r="5" spans="1:17" ht="30" x14ac:dyDescent="0.25">
      <c r="A5" s="58"/>
      <c r="B5" s="58"/>
      <c r="C5" s="58"/>
      <c r="D5" s="58"/>
      <c r="E5" s="58"/>
      <c r="F5" s="59"/>
      <c r="G5" s="264" t="s">
        <v>466</v>
      </c>
      <c r="H5" s="269"/>
      <c r="I5" s="269"/>
      <c r="J5" s="59"/>
      <c r="K5" s="59"/>
      <c r="L5" s="59"/>
      <c r="M5" s="59"/>
      <c r="N5" s="59"/>
      <c r="O5" s="59"/>
      <c r="P5" s="59"/>
      <c r="Q5" s="47"/>
    </row>
    <row r="6" spans="1:17" ht="20.25" x14ac:dyDescent="0.3">
      <c r="A6" s="58"/>
      <c r="B6" s="58"/>
      <c r="C6" s="58"/>
      <c r="D6" s="58"/>
      <c r="E6" s="58"/>
      <c r="F6" s="59"/>
      <c r="G6" s="70"/>
      <c r="H6" s="269"/>
      <c r="I6" s="269"/>
      <c r="J6" s="59"/>
      <c r="K6" s="59"/>
      <c r="L6" s="59"/>
      <c r="M6" s="59"/>
      <c r="N6" s="59"/>
      <c r="O6" s="59"/>
      <c r="P6" s="59"/>
      <c r="Q6" s="47"/>
    </row>
    <row r="7" spans="1:17" ht="60" x14ac:dyDescent="0.25">
      <c r="A7" s="58"/>
      <c r="B7" s="58"/>
      <c r="C7" s="58"/>
      <c r="D7" s="58"/>
      <c r="E7" s="58"/>
      <c r="F7" s="58"/>
      <c r="G7" s="157" t="s">
        <v>280</v>
      </c>
      <c r="H7" s="269"/>
      <c r="I7" s="269"/>
      <c r="J7" s="58"/>
      <c r="K7" s="58"/>
      <c r="L7" s="58"/>
      <c r="M7" s="58"/>
      <c r="N7" s="58"/>
      <c r="O7" s="58"/>
      <c r="P7" s="58"/>
    </row>
    <row r="8" spans="1:17" x14ac:dyDescent="0.25">
      <c r="A8" s="58"/>
      <c r="B8" s="58"/>
      <c r="C8" s="58"/>
      <c r="D8" s="58"/>
      <c r="E8" s="58"/>
      <c r="F8" s="58"/>
      <c r="G8" s="64"/>
      <c r="H8" s="269"/>
      <c r="I8" s="269"/>
      <c r="J8" s="58"/>
      <c r="K8" s="58"/>
      <c r="L8" s="58"/>
      <c r="M8" s="58"/>
      <c r="N8" s="58"/>
      <c r="O8" s="58"/>
      <c r="P8" s="58"/>
    </row>
    <row r="9" spans="1:17" x14ac:dyDescent="0.25">
      <c r="A9" s="58"/>
      <c r="B9" s="58"/>
      <c r="C9" s="58"/>
      <c r="D9" s="58"/>
      <c r="E9" s="58"/>
      <c r="F9" s="58"/>
      <c r="G9" s="266" t="s">
        <v>467</v>
      </c>
      <c r="H9" s="269"/>
      <c r="I9" s="269"/>
      <c r="J9" s="58"/>
      <c r="K9" s="58"/>
      <c r="L9" s="58"/>
      <c r="M9" s="58"/>
      <c r="N9" s="58"/>
      <c r="O9" s="58"/>
      <c r="P9" s="58"/>
    </row>
    <row r="10" spans="1:17" x14ac:dyDescent="0.25">
      <c r="A10" s="58"/>
      <c r="B10" s="58"/>
      <c r="C10" s="58"/>
      <c r="D10" s="58"/>
      <c r="E10" s="58"/>
      <c r="F10" s="58"/>
      <c r="G10" s="263" t="s">
        <v>468</v>
      </c>
      <c r="H10" s="269"/>
      <c r="I10" s="269"/>
      <c r="J10" s="58"/>
      <c r="K10" s="58"/>
      <c r="L10" s="58"/>
      <c r="M10" s="58"/>
      <c r="N10" s="58"/>
      <c r="O10" s="58"/>
      <c r="P10" s="58"/>
    </row>
    <row r="11" spans="1:17" x14ac:dyDescent="0.25">
      <c r="A11" s="58"/>
      <c r="B11" s="58"/>
      <c r="C11" s="58"/>
      <c r="D11" s="58"/>
      <c r="E11" s="58"/>
      <c r="F11" s="58"/>
      <c r="G11" s="263"/>
      <c r="H11" s="269"/>
      <c r="I11" s="269"/>
      <c r="J11" s="58"/>
      <c r="K11" s="58"/>
      <c r="L11" s="58"/>
      <c r="M11" s="58"/>
      <c r="N11" s="58"/>
      <c r="O11" s="58"/>
      <c r="P11" s="58"/>
    </row>
    <row r="12" spans="1:17" ht="60" x14ac:dyDescent="0.25">
      <c r="A12" s="58"/>
      <c r="B12" s="58"/>
      <c r="C12" s="58"/>
      <c r="D12" s="58"/>
      <c r="E12" s="58"/>
      <c r="F12" s="58"/>
      <c r="G12" s="263" t="s">
        <v>469</v>
      </c>
      <c r="H12" s="269"/>
      <c r="I12" s="269"/>
      <c r="J12" s="58"/>
      <c r="K12" s="58"/>
      <c r="L12" s="58"/>
      <c r="M12" s="58"/>
      <c r="N12" s="58"/>
      <c r="O12" s="58"/>
      <c r="P12" s="58"/>
    </row>
    <row r="13" spans="1:17" x14ac:dyDescent="0.25">
      <c r="A13" s="58"/>
      <c r="B13" s="58"/>
      <c r="C13" s="58"/>
      <c r="D13" s="58"/>
      <c r="E13" s="58"/>
      <c r="F13" s="58"/>
      <c r="G13" s="263"/>
      <c r="H13" s="269"/>
      <c r="I13" s="269"/>
      <c r="J13" s="58"/>
      <c r="K13" s="58"/>
      <c r="L13" s="58"/>
      <c r="M13" s="58"/>
      <c r="N13" s="58"/>
      <c r="O13" s="58"/>
      <c r="P13" s="58"/>
    </row>
    <row r="14" spans="1:17" ht="45" x14ac:dyDescent="0.25">
      <c r="A14" s="58"/>
      <c r="B14" s="58"/>
      <c r="C14" s="58"/>
      <c r="D14" s="58"/>
      <c r="E14" s="58"/>
      <c r="F14" s="58"/>
      <c r="G14" s="263" t="s">
        <v>470</v>
      </c>
      <c r="H14" s="269"/>
      <c r="I14" s="269"/>
      <c r="J14" s="58"/>
      <c r="K14" s="58"/>
      <c r="L14" s="58"/>
      <c r="M14" s="58"/>
      <c r="N14" s="58"/>
      <c r="O14" s="58"/>
      <c r="P14" s="58"/>
    </row>
    <row r="15" spans="1:17" x14ac:dyDescent="0.25">
      <c r="A15" s="58"/>
      <c r="B15" s="58"/>
      <c r="C15" s="58"/>
      <c r="D15" s="58"/>
      <c r="E15" s="58"/>
      <c r="F15" s="58"/>
      <c r="G15" s="263"/>
      <c r="H15" s="269"/>
      <c r="I15" s="269"/>
      <c r="J15" s="58"/>
      <c r="K15" s="58"/>
      <c r="L15" s="58"/>
      <c r="M15" s="58"/>
      <c r="N15" s="58"/>
      <c r="O15" s="58"/>
      <c r="P15" s="58"/>
    </row>
    <row r="16" spans="1:17" ht="60" x14ac:dyDescent="0.25">
      <c r="A16" s="58"/>
      <c r="B16" s="58"/>
      <c r="C16" s="58"/>
      <c r="D16" s="58"/>
      <c r="E16" s="58"/>
      <c r="F16" s="58"/>
      <c r="G16" s="263" t="s">
        <v>471</v>
      </c>
      <c r="H16" s="269"/>
      <c r="I16" s="269"/>
      <c r="J16" s="58"/>
      <c r="K16" s="58"/>
      <c r="L16" s="58"/>
      <c r="M16" s="58"/>
      <c r="N16" s="58"/>
      <c r="O16" s="58"/>
      <c r="P16" s="58"/>
    </row>
    <row r="17" spans="1:16" x14ac:dyDescent="0.25">
      <c r="A17" s="58"/>
      <c r="B17" s="58"/>
      <c r="C17" s="58"/>
      <c r="D17" s="58"/>
      <c r="E17" s="58"/>
      <c r="F17" s="58"/>
      <c r="G17" s="263"/>
      <c r="H17" s="269"/>
      <c r="I17" s="269"/>
      <c r="J17" s="58"/>
      <c r="K17" s="58"/>
      <c r="L17" s="58"/>
      <c r="M17" s="58"/>
      <c r="N17" s="58"/>
      <c r="O17" s="58"/>
      <c r="P17" s="58"/>
    </row>
    <row r="18" spans="1:16" ht="78.75" x14ac:dyDescent="0.25">
      <c r="A18" s="58"/>
      <c r="B18" s="58"/>
      <c r="C18" s="58"/>
      <c r="D18" s="58"/>
      <c r="E18" s="58"/>
      <c r="F18" s="58"/>
      <c r="G18" s="267" t="s">
        <v>472</v>
      </c>
      <c r="H18" s="269"/>
      <c r="I18" s="269"/>
      <c r="J18" s="58"/>
      <c r="K18" s="58"/>
      <c r="L18" s="58"/>
      <c r="M18" s="58"/>
      <c r="N18" s="58"/>
      <c r="O18" s="58"/>
      <c r="P18" s="58"/>
    </row>
    <row r="19" spans="1:16" x14ac:dyDescent="0.25">
      <c r="A19" s="58"/>
      <c r="B19" s="58"/>
      <c r="C19" s="58"/>
      <c r="D19" s="58"/>
      <c r="E19" s="58"/>
      <c r="F19" s="58"/>
      <c r="G19" s="64"/>
      <c r="H19" s="269"/>
      <c r="I19" s="269"/>
      <c r="J19" s="58"/>
      <c r="K19" s="58"/>
      <c r="L19" s="58"/>
      <c r="M19" s="58"/>
      <c r="N19" s="58"/>
      <c r="O19" s="58"/>
      <c r="P19" s="58"/>
    </row>
    <row r="20" spans="1:16" x14ac:dyDescent="0.25">
      <c r="A20" s="58"/>
      <c r="B20" s="58"/>
      <c r="C20" s="58"/>
      <c r="D20" s="58"/>
      <c r="E20" s="58"/>
      <c r="F20" s="58"/>
      <c r="G20" s="102" t="s">
        <v>281</v>
      </c>
      <c r="H20" s="269"/>
      <c r="I20" s="269"/>
      <c r="J20" s="58"/>
      <c r="K20" s="58"/>
      <c r="L20" s="58"/>
      <c r="M20" s="58"/>
      <c r="N20" s="58"/>
      <c r="O20" s="58"/>
      <c r="P20" s="58"/>
    </row>
    <row r="21" spans="1:16" x14ac:dyDescent="0.25">
      <c r="A21" s="58"/>
      <c r="B21" s="58"/>
      <c r="C21" s="58"/>
      <c r="D21" s="58"/>
      <c r="E21" s="58"/>
      <c r="F21" s="58"/>
      <c r="G21" s="102"/>
      <c r="H21" s="269"/>
      <c r="I21" s="269"/>
      <c r="J21" s="58"/>
      <c r="K21" s="58"/>
      <c r="L21" s="58"/>
      <c r="M21" s="58"/>
      <c r="N21" s="58"/>
      <c r="O21" s="58"/>
      <c r="P21" s="58"/>
    </row>
    <row r="22" spans="1:16" ht="30" x14ac:dyDescent="0.25">
      <c r="A22" s="58"/>
      <c r="B22" s="58"/>
      <c r="C22" s="58"/>
      <c r="D22" s="58"/>
      <c r="E22" s="58"/>
      <c r="F22" s="58"/>
      <c r="G22" s="157" t="s">
        <v>282</v>
      </c>
      <c r="H22" s="269"/>
      <c r="I22" s="269"/>
      <c r="J22" s="58"/>
      <c r="K22" s="58"/>
      <c r="L22" s="58"/>
      <c r="M22" s="58"/>
      <c r="N22" s="58"/>
      <c r="O22" s="58"/>
      <c r="P22" s="58"/>
    </row>
    <row r="23" spans="1:16" x14ac:dyDescent="0.25">
      <c r="A23" s="58"/>
      <c r="B23" s="58"/>
      <c r="C23" s="58"/>
      <c r="D23" s="58"/>
      <c r="E23" s="58"/>
      <c r="F23" s="58"/>
      <c r="G23" s="157"/>
      <c r="H23" s="269"/>
      <c r="I23" s="269"/>
      <c r="J23" s="58"/>
      <c r="K23" s="58"/>
      <c r="L23" s="58"/>
      <c r="M23" s="58"/>
      <c r="N23" s="58"/>
      <c r="O23" s="58"/>
      <c r="P23" s="58"/>
    </row>
    <row r="24" spans="1:16" x14ac:dyDescent="0.25">
      <c r="A24" s="58"/>
      <c r="B24" s="58"/>
      <c r="C24" s="58"/>
      <c r="D24" s="58"/>
      <c r="E24" s="58"/>
      <c r="F24" s="58"/>
      <c r="G24" s="149" t="s">
        <v>473</v>
      </c>
      <c r="H24" s="269"/>
      <c r="I24" s="269"/>
      <c r="J24" s="58"/>
      <c r="K24" s="58"/>
      <c r="L24" s="58"/>
      <c r="M24" s="58"/>
      <c r="N24" s="58"/>
      <c r="O24" s="58"/>
      <c r="P24" s="58"/>
    </row>
    <row r="25" spans="1:16" x14ac:dyDescent="0.25">
      <c r="A25" s="58"/>
      <c r="B25" s="58"/>
      <c r="C25" s="58"/>
      <c r="D25" s="58"/>
      <c r="E25" s="58"/>
      <c r="F25" s="58"/>
      <c r="G25" s="149"/>
      <c r="H25" s="269"/>
      <c r="I25" s="269"/>
      <c r="J25" s="58"/>
      <c r="K25" s="58"/>
      <c r="L25" s="58"/>
      <c r="M25" s="58"/>
      <c r="N25" s="58"/>
      <c r="O25" s="58"/>
      <c r="P25" s="58"/>
    </row>
    <row r="26" spans="1:16" ht="75" x14ac:dyDescent="0.25">
      <c r="A26" s="58"/>
      <c r="B26" s="58"/>
      <c r="C26" s="58"/>
      <c r="D26" s="58"/>
      <c r="E26" s="58"/>
      <c r="F26" s="58"/>
      <c r="G26" s="281" t="s">
        <v>509</v>
      </c>
      <c r="H26" s="269"/>
      <c r="I26" s="269"/>
      <c r="J26" s="58"/>
      <c r="K26" s="58"/>
      <c r="L26" s="58"/>
      <c r="M26" s="58"/>
      <c r="N26" s="58"/>
      <c r="O26" s="58"/>
      <c r="P26" s="58"/>
    </row>
    <row r="27" spans="1:16" ht="75" x14ac:dyDescent="0.25">
      <c r="A27" s="58"/>
      <c r="B27" s="58"/>
      <c r="C27" s="58"/>
      <c r="D27" s="58"/>
      <c r="E27" s="58"/>
      <c r="F27" s="58"/>
      <c r="G27" s="293" t="s">
        <v>513</v>
      </c>
      <c r="H27" s="269"/>
      <c r="I27" s="269"/>
      <c r="J27" s="58"/>
      <c r="K27" s="58"/>
      <c r="L27" s="58"/>
      <c r="M27" s="58"/>
      <c r="N27" s="58"/>
      <c r="O27" s="58"/>
      <c r="P27" s="58"/>
    </row>
    <row r="28" spans="1:16" ht="75" x14ac:dyDescent="0.25">
      <c r="A28" s="58"/>
      <c r="B28" s="58"/>
      <c r="C28" s="58"/>
      <c r="D28" s="58"/>
      <c r="E28" s="58"/>
      <c r="F28" s="58"/>
      <c r="G28" s="281" t="s">
        <v>510</v>
      </c>
      <c r="H28" s="269"/>
      <c r="I28" s="269"/>
      <c r="J28" s="58"/>
      <c r="K28" s="58"/>
      <c r="L28" s="58"/>
      <c r="M28" s="58"/>
      <c r="N28" s="58"/>
      <c r="O28" s="58"/>
      <c r="P28" s="58"/>
    </row>
    <row r="29" spans="1:16" ht="30" x14ac:dyDescent="0.25">
      <c r="A29" s="58"/>
      <c r="B29" s="58"/>
      <c r="C29" s="58"/>
      <c r="D29" s="58"/>
      <c r="E29" s="58"/>
      <c r="F29" s="58"/>
      <c r="G29" s="293" t="s">
        <v>514</v>
      </c>
      <c r="H29" s="269"/>
      <c r="I29" s="269"/>
      <c r="J29" s="58"/>
      <c r="K29" s="58"/>
      <c r="L29" s="58"/>
      <c r="M29" s="58"/>
      <c r="N29" s="58"/>
      <c r="O29" s="58"/>
      <c r="P29" s="58"/>
    </row>
    <row r="30" spans="1:16" ht="75" x14ac:dyDescent="0.25">
      <c r="A30" s="58"/>
      <c r="B30" s="58"/>
      <c r="C30" s="58"/>
      <c r="D30" s="58"/>
      <c r="E30" s="58"/>
      <c r="F30" s="58"/>
      <c r="G30" s="293" t="s">
        <v>515</v>
      </c>
      <c r="H30" s="269"/>
      <c r="I30" s="269"/>
      <c r="J30" s="58"/>
      <c r="K30" s="58"/>
      <c r="L30" s="58"/>
      <c r="M30" s="58"/>
      <c r="N30" s="58"/>
      <c r="O30" s="58"/>
      <c r="P30" s="58"/>
    </row>
    <row r="31" spans="1:16" ht="150" x14ac:dyDescent="0.25">
      <c r="A31" s="58"/>
      <c r="B31" s="58"/>
      <c r="C31" s="58"/>
      <c r="D31" s="58"/>
      <c r="E31" s="58"/>
      <c r="F31" s="58"/>
      <c r="G31" s="281" t="s">
        <v>511</v>
      </c>
      <c r="H31" s="269"/>
      <c r="I31" s="269"/>
      <c r="J31" s="58"/>
      <c r="K31" s="58"/>
      <c r="L31" s="58"/>
      <c r="M31" s="58"/>
      <c r="N31" s="58"/>
      <c r="O31" s="58"/>
      <c r="P31" s="58"/>
    </row>
    <row r="32" spans="1:16" ht="30" x14ac:dyDescent="0.25">
      <c r="A32" s="58"/>
      <c r="B32" s="58"/>
      <c r="C32" s="58"/>
      <c r="D32" s="58"/>
      <c r="E32" s="58"/>
      <c r="F32" s="58"/>
      <c r="G32" s="293" t="s">
        <v>514</v>
      </c>
      <c r="H32" s="269"/>
      <c r="I32" s="269"/>
      <c r="J32" s="58"/>
      <c r="K32" s="58"/>
      <c r="L32" s="58"/>
      <c r="M32" s="58"/>
      <c r="N32" s="58"/>
      <c r="O32" s="58"/>
      <c r="P32" s="58"/>
    </row>
    <row r="33" spans="1:16" x14ac:dyDescent="0.25">
      <c r="A33" s="58"/>
      <c r="B33" s="58"/>
      <c r="C33" s="58"/>
      <c r="D33" s="58"/>
      <c r="E33" s="58"/>
      <c r="F33" s="58"/>
      <c r="G33" s="157"/>
      <c r="H33" s="269"/>
      <c r="I33" s="269"/>
      <c r="J33" s="58"/>
      <c r="K33" s="58"/>
      <c r="L33" s="58"/>
      <c r="M33" s="58"/>
      <c r="N33" s="58"/>
      <c r="O33" s="58"/>
      <c r="P33" s="58"/>
    </row>
    <row r="34" spans="1:16" ht="30" x14ac:dyDescent="0.25">
      <c r="A34" s="58"/>
      <c r="B34" s="58"/>
      <c r="C34" s="58"/>
      <c r="D34" s="58"/>
      <c r="E34" s="58"/>
      <c r="F34" s="58"/>
      <c r="G34" s="157" t="s">
        <v>512</v>
      </c>
      <c r="H34" s="269"/>
      <c r="I34" s="269"/>
      <c r="J34" s="58"/>
      <c r="K34" s="58"/>
      <c r="L34" s="58"/>
      <c r="M34" s="58"/>
      <c r="N34" s="58"/>
      <c r="O34" s="58"/>
      <c r="P34" s="58"/>
    </row>
    <row r="35" spans="1:16" x14ac:dyDescent="0.25">
      <c r="A35" s="58"/>
      <c r="B35" s="58"/>
      <c r="C35" s="58"/>
      <c r="D35" s="58"/>
      <c r="E35" s="58"/>
      <c r="F35" s="58"/>
      <c r="G35" s="157"/>
      <c r="H35" s="269"/>
      <c r="I35" s="269"/>
      <c r="J35" s="58"/>
      <c r="K35" s="58"/>
      <c r="L35" s="58"/>
      <c r="M35" s="58"/>
      <c r="N35" s="58"/>
      <c r="O35" s="58"/>
      <c r="P35" s="58"/>
    </row>
    <row r="36" spans="1:16" ht="45" x14ac:dyDescent="0.25">
      <c r="A36" s="58"/>
      <c r="B36" s="58"/>
      <c r="C36" s="58"/>
      <c r="D36" s="58"/>
      <c r="E36" s="58"/>
      <c r="F36" s="58"/>
      <c r="G36" s="157" t="s">
        <v>474</v>
      </c>
      <c r="H36" s="269"/>
      <c r="I36" s="269"/>
      <c r="J36" s="58"/>
      <c r="K36" s="58"/>
      <c r="L36" s="58"/>
      <c r="M36" s="58"/>
      <c r="N36" s="58"/>
      <c r="O36" s="58"/>
      <c r="P36" s="58"/>
    </row>
    <row r="37" spans="1:16" x14ac:dyDescent="0.25">
      <c r="A37" s="58"/>
      <c r="B37" s="58"/>
      <c r="C37" s="58"/>
      <c r="D37" s="58"/>
      <c r="E37" s="58"/>
      <c r="F37" s="58"/>
      <c r="G37" s="157"/>
      <c r="H37" s="269"/>
      <c r="I37" s="269"/>
      <c r="J37" s="58"/>
      <c r="K37" s="58"/>
      <c r="L37" s="58"/>
      <c r="M37" s="58"/>
      <c r="N37" s="58"/>
      <c r="O37" s="58"/>
      <c r="P37" s="58"/>
    </row>
    <row r="38" spans="1:16" ht="45" x14ac:dyDescent="0.25">
      <c r="A38" s="58"/>
      <c r="B38" s="58"/>
      <c r="C38" s="58"/>
      <c r="D38" s="58"/>
      <c r="E38" s="58"/>
      <c r="F38" s="58"/>
      <c r="G38" s="157" t="s">
        <v>475</v>
      </c>
      <c r="H38" s="269"/>
      <c r="I38" s="269"/>
      <c r="J38" s="58"/>
      <c r="K38" s="58"/>
      <c r="L38" s="58"/>
      <c r="M38" s="58"/>
      <c r="N38" s="58"/>
      <c r="O38" s="58"/>
      <c r="P38" s="58"/>
    </row>
    <row r="39" spans="1:16" ht="15.75" thickBot="1" x14ac:dyDescent="0.3">
      <c r="A39" s="58"/>
      <c r="B39" s="58"/>
      <c r="C39" s="58"/>
      <c r="D39" s="58"/>
      <c r="E39" s="58"/>
      <c r="F39" s="58"/>
      <c r="G39" s="157"/>
      <c r="H39" s="269"/>
      <c r="I39" s="269"/>
      <c r="J39" s="58"/>
      <c r="K39" s="58"/>
      <c r="L39" s="58"/>
      <c r="M39" s="58"/>
      <c r="N39" s="58"/>
      <c r="O39" s="58"/>
      <c r="P39" s="58"/>
    </row>
    <row r="40" spans="1:16" ht="15.75" thickBot="1" x14ac:dyDescent="0.3">
      <c r="A40" s="58"/>
      <c r="B40" s="58"/>
      <c r="C40" s="58"/>
      <c r="D40" s="58"/>
      <c r="E40" s="58"/>
      <c r="F40" s="58"/>
      <c r="G40" s="283" t="s">
        <v>476</v>
      </c>
      <c r="H40" s="269"/>
      <c r="I40" s="63"/>
      <c r="J40" s="58"/>
      <c r="K40" s="58"/>
      <c r="L40" s="58"/>
      <c r="M40" s="58"/>
      <c r="N40" s="58"/>
      <c r="O40" s="58"/>
      <c r="P40" s="58"/>
    </row>
    <row r="41" spans="1:16" x14ac:dyDescent="0.25">
      <c r="A41" s="58"/>
      <c r="B41" s="58"/>
      <c r="C41" s="58"/>
      <c r="D41" s="58"/>
      <c r="E41" s="58"/>
      <c r="F41" s="58"/>
      <c r="G41" s="284" t="s">
        <v>477</v>
      </c>
      <c r="H41" s="269"/>
      <c r="I41" s="63"/>
      <c r="J41" s="58"/>
      <c r="K41" s="58"/>
      <c r="L41" s="58"/>
      <c r="M41" s="58"/>
      <c r="N41" s="58"/>
      <c r="O41" s="58"/>
      <c r="P41" s="58"/>
    </row>
    <row r="42" spans="1:16" x14ac:dyDescent="0.25">
      <c r="A42" s="58"/>
      <c r="B42" s="58"/>
      <c r="C42" s="58"/>
      <c r="D42" s="58"/>
      <c r="E42" s="58"/>
      <c r="F42" s="58"/>
      <c r="G42" s="285" t="s">
        <v>479</v>
      </c>
      <c r="H42" s="269"/>
      <c r="I42" s="63"/>
      <c r="J42" s="58"/>
      <c r="K42" s="58"/>
      <c r="L42" s="58"/>
      <c r="M42" s="58"/>
      <c r="N42" s="58"/>
      <c r="O42" s="58"/>
      <c r="P42" s="58"/>
    </row>
    <row r="43" spans="1:16" x14ac:dyDescent="0.25">
      <c r="A43" s="58"/>
      <c r="B43" s="58"/>
      <c r="C43" s="58"/>
      <c r="D43" s="58"/>
      <c r="E43" s="58"/>
      <c r="F43" s="58"/>
      <c r="G43" s="286" t="s">
        <v>478</v>
      </c>
      <c r="H43" s="269"/>
      <c r="I43" s="63"/>
      <c r="J43" s="58"/>
      <c r="K43" s="58"/>
      <c r="L43" s="58"/>
      <c r="M43" s="58"/>
      <c r="N43" s="58"/>
      <c r="O43" s="58"/>
      <c r="P43" s="58"/>
    </row>
    <row r="44" spans="1:16" x14ac:dyDescent="0.25">
      <c r="A44" s="58"/>
      <c r="B44" s="58"/>
      <c r="C44" s="58"/>
      <c r="D44" s="58"/>
      <c r="E44" s="58"/>
      <c r="F44" s="58"/>
      <c r="G44" s="287" t="s">
        <v>525</v>
      </c>
      <c r="H44" s="269"/>
      <c r="I44" s="63"/>
      <c r="J44" s="58"/>
      <c r="K44" s="58"/>
      <c r="L44" s="58"/>
      <c r="M44" s="58"/>
      <c r="N44" s="58"/>
      <c r="O44" s="58"/>
      <c r="P44" s="58"/>
    </row>
    <row r="45" spans="1:16" x14ac:dyDescent="0.25">
      <c r="A45" s="58"/>
      <c r="B45" s="58"/>
      <c r="C45" s="58"/>
      <c r="D45" s="58"/>
      <c r="E45" s="58"/>
      <c r="F45" s="58"/>
      <c r="G45" s="287" t="s">
        <v>363</v>
      </c>
      <c r="H45" s="269"/>
      <c r="I45" s="63"/>
      <c r="J45" s="58"/>
      <c r="K45" s="58"/>
      <c r="L45" s="58"/>
      <c r="M45" s="58"/>
      <c r="N45" s="58"/>
      <c r="O45" s="58"/>
      <c r="P45" s="58"/>
    </row>
    <row r="46" spans="1:16" x14ac:dyDescent="0.25">
      <c r="A46" s="58"/>
      <c r="B46" s="58"/>
      <c r="C46" s="58"/>
      <c r="D46" s="58"/>
      <c r="E46" s="58"/>
      <c r="F46" s="58"/>
      <c r="G46" s="287" t="s">
        <v>364</v>
      </c>
      <c r="H46" s="269"/>
      <c r="I46" s="63"/>
      <c r="J46" s="58"/>
      <c r="K46" s="58"/>
      <c r="L46" s="58"/>
      <c r="M46" s="58"/>
      <c r="N46" s="58"/>
      <c r="O46" s="58"/>
      <c r="P46" s="58"/>
    </row>
    <row r="47" spans="1:16" x14ac:dyDescent="0.25">
      <c r="A47" s="58"/>
      <c r="B47" s="58"/>
      <c r="C47" s="58"/>
      <c r="D47" s="58"/>
      <c r="E47" s="58"/>
      <c r="F47" s="58"/>
      <c r="G47" s="287" t="s">
        <v>367</v>
      </c>
      <c r="H47" s="269"/>
      <c r="I47" s="63"/>
      <c r="J47" s="58"/>
      <c r="K47" s="58"/>
      <c r="L47" s="58"/>
      <c r="M47" s="58"/>
      <c r="N47" s="58"/>
      <c r="O47" s="58"/>
      <c r="P47" s="58"/>
    </row>
    <row r="48" spans="1:16" x14ac:dyDescent="0.25">
      <c r="A48" s="58"/>
      <c r="B48" s="58"/>
      <c r="C48" s="58"/>
      <c r="D48" s="58"/>
      <c r="E48" s="58"/>
      <c r="F48" s="58"/>
      <c r="G48" s="287" t="s">
        <v>368</v>
      </c>
      <c r="H48" s="269"/>
      <c r="I48" s="63"/>
      <c r="J48" s="58"/>
      <c r="K48" s="58"/>
      <c r="L48" s="58"/>
      <c r="M48" s="58"/>
      <c r="N48" s="58"/>
      <c r="O48" s="58"/>
      <c r="P48" s="58"/>
    </row>
    <row r="49" spans="1:16" x14ac:dyDescent="0.25">
      <c r="A49" s="58"/>
      <c r="B49" s="58"/>
      <c r="C49" s="58"/>
      <c r="D49" s="58"/>
      <c r="E49" s="58"/>
      <c r="F49" s="58"/>
      <c r="G49" s="287" t="s">
        <v>365</v>
      </c>
      <c r="H49" s="269"/>
      <c r="I49" s="63"/>
      <c r="J49" s="58"/>
      <c r="K49" s="58"/>
      <c r="L49" s="58"/>
      <c r="M49" s="58"/>
      <c r="N49" s="58"/>
      <c r="O49" s="58"/>
      <c r="P49" s="58"/>
    </row>
    <row r="50" spans="1:16" x14ac:dyDescent="0.25">
      <c r="A50" s="58"/>
      <c r="B50" s="58"/>
      <c r="C50" s="58"/>
      <c r="D50" s="58"/>
      <c r="E50" s="58"/>
      <c r="F50" s="58"/>
      <c r="G50" s="287" t="s">
        <v>366</v>
      </c>
      <c r="H50" s="269"/>
      <c r="I50" s="63"/>
      <c r="J50" s="58"/>
      <c r="K50" s="58"/>
      <c r="L50" s="58"/>
      <c r="M50" s="58"/>
      <c r="N50" s="58"/>
      <c r="O50" s="58"/>
      <c r="P50" s="58"/>
    </row>
    <row r="51" spans="1:16" x14ac:dyDescent="0.25">
      <c r="A51" s="58"/>
      <c r="B51" s="58"/>
      <c r="C51" s="58"/>
      <c r="D51" s="58"/>
      <c r="E51" s="58"/>
      <c r="F51" s="58"/>
      <c r="G51" s="287" t="s">
        <v>369</v>
      </c>
      <c r="H51" s="269"/>
      <c r="I51" s="63"/>
      <c r="J51" s="58"/>
      <c r="K51" s="58"/>
      <c r="L51" s="58"/>
      <c r="M51" s="58"/>
      <c r="N51" s="58"/>
      <c r="O51" s="58"/>
      <c r="P51" s="58"/>
    </row>
    <row r="52" spans="1:16" x14ac:dyDescent="0.25">
      <c r="A52" s="58"/>
      <c r="B52" s="58"/>
      <c r="C52" s="58"/>
      <c r="D52" s="58"/>
      <c r="E52" s="58"/>
      <c r="F52" s="58"/>
      <c r="G52" s="287" t="s">
        <v>370</v>
      </c>
      <c r="H52" s="269"/>
      <c r="I52" s="63"/>
      <c r="J52" s="58"/>
      <c r="K52" s="58"/>
      <c r="L52" s="58"/>
      <c r="M52" s="58"/>
      <c r="N52" s="58"/>
      <c r="O52" s="58"/>
      <c r="P52" s="58"/>
    </row>
    <row r="53" spans="1:16" ht="15.75" thickBot="1" x14ac:dyDescent="0.3">
      <c r="A53" s="58"/>
      <c r="B53" s="58"/>
      <c r="C53" s="58"/>
      <c r="D53" s="58"/>
      <c r="E53" s="58"/>
      <c r="F53" s="58"/>
      <c r="G53" s="288" t="s">
        <v>480</v>
      </c>
      <c r="H53" s="269"/>
      <c r="I53" s="63"/>
      <c r="J53" s="58"/>
      <c r="K53" s="58"/>
      <c r="L53" s="58"/>
      <c r="M53" s="58"/>
      <c r="N53" s="58"/>
      <c r="O53" s="58"/>
      <c r="P53" s="58"/>
    </row>
    <row r="54" spans="1:16" x14ac:dyDescent="0.25">
      <c r="A54" s="58"/>
      <c r="B54" s="58"/>
      <c r="C54" s="58"/>
      <c r="D54" s="58"/>
      <c r="E54" s="58"/>
      <c r="F54" s="58"/>
      <c r="G54" s="284" t="s">
        <v>477</v>
      </c>
      <c r="H54" s="269"/>
      <c r="I54" s="63"/>
      <c r="J54" s="58"/>
      <c r="K54" s="58"/>
      <c r="L54" s="58"/>
      <c r="M54" s="58"/>
      <c r="N54" s="58"/>
      <c r="O54" s="58"/>
      <c r="P54" s="58"/>
    </row>
    <row r="55" spans="1:16" x14ac:dyDescent="0.25">
      <c r="A55" s="58"/>
      <c r="B55" s="58"/>
      <c r="C55" s="58"/>
      <c r="D55" s="58"/>
      <c r="E55" s="58"/>
      <c r="F55" s="58"/>
      <c r="G55" s="285" t="s">
        <v>527</v>
      </c>
      <c r="H55" s="269"/>
      <c r="I55" s="63"/>
      <c r="J55" s="58"/>
      <c r="K55" s="58"/>
      <c r="L55" s="58"/>
      <c r="M55" s="58"/>
      <c r="N55" s="58"/>
      <c r="O55" s="58"/>
      <c r="P55" s="58"/>
    </row>
    <row r="56" spans="1:16" x14ac:dyDescent="0.25">
      <c r="A56" s="58"/>
      <c r="B56" s="58"/>
      <c r="C56" s="58"/>
      <c r="D56" s="58"/>
      <c r="E56" s="58"/>
      <c r="F56" s="58"/>
      <c r="G56" s="286" t="s">
        <v>478</v>
      </c>
      <c r="H56" s="269"/>
      <c r="I56" s="63"/>
      <c r="J56" s="58"/>
      <c r="K56" s="58"/>
      <c r="L56" s="58"/>
      <c r="M56" s="58"/>
      <c r="N56" s="58"/>
      <c r="O56" s="58"/>
      <c r="P56" s="58"/>
    </row>
    <row r="57" spans="1:16" x14ac:dyDescent="0.25">
      <c r="A57" s="58"/>
      <c r="B57" s="58"/>
      <c r="C57" s="58"/>
      <c r="D57" s="58"/>
      <c r="E57" s="58"/>
      <c r="F57" s="58"/>
      <c r="G57" s="287" t="s">
        <v>526</v>
      </c>
      <c r="H57" s="269"/>
      <c r="I57" s="63"/>
      <c r="J57" s="58"/>
      <c r="K57" s="58"/>
      <c r="L57" s="58"/>
      <c r="M57" s="58"/>
      <c r="N57" s="58"/>
      <c r="O57" s="58"/>
      <c r="P57" s="58"/>
    </row>
    <row r="58" spans="1:16" x14ac:dyDescent="0.25">
      <c r="A58" s="58"/>
      <c r="B58" s="58"/>
      <c r="C58" s="58"/>
      <c r="D58" s="58"/>
      <c r="E58" s="58"/>
      <c r="F58" s="58"/>
      <c r="G58" s="287" t="s">
        <v>371</v>
      </c>
      <c r="H58" s="269"/>
      <c r="I58" s="63"/>
      <c r="J58" s="58"/>
      <c r="K58" s="58"/>
      <c r="L58" s="58"/>
      <c r="M58" s="58"/>
      <c r="N58" s="58"/>
      <c r="O58" s="58"/>
      <c r="P58" s="58"/>
    </row>
    <row r="59" spans="1:16" x14ac:dyDescent="0.25">
      <c r="A59" s="58"/>
      <c r="B59" s="58"/>
      <c r="C59" s="58"/>
      <c r="D59" s="58"/>
      <c r="E59" s="58"/>
      <c r="F59" s="58"/>
      <c r="G59" s="287" t="s">
        <v>372</v>
      </c>
      <c r="H59" s="269"/>
      <c r="I59" s="63"/>
      <c r="J59" s="58"/>
      <c r="K59" s="58"/>
      <c r="L59" s="58"/>
      <c r="M59" s="58"/>
      <c r="N59" s="58"/>
      <c r="O59" s="58"/>
      <c r="P59" s="58"/>
    </row>
    <row r="60" spans="1:16" x14ac:dyDescent="0.25">
      <c r="A60" s="58"/>
      <c r="B60" s="58"/>
      <c r="C60" s="58"/>
      <c r="D60" s="58"/>
      <c r="E60" s="58"/>
      <c r="F60" s="58"/>
      <c r="G60" s="287" t="s">
        <v>460</v>
      </c>
      <c r="H60" s="269"/>
      <c r="I60" s="63"/>
      <c r="J60" s="58"/>
      <c r="K60" s="58"/>
      <c r="L60" s="58"/>
      <c r="M60" s="58"/>
      <c r="N60" s="58"/>
      <c r="O60" s="58"/>
      <c r="P60" s="58"/>
    </row>
    <row r="61" spans="1:16" x14ac:dyDescent="0.25">
      <c r="A61" s="58"/>
      <c r="B61" s="58"/>
      <c r="C61" s="58"/>
      <c r="D61" s="58"/>
      <c r="E61" s="58"/>
      <c r="F61" s="58"/>
      <c r="G61" s="287" t="s">
        <v>374</v>
      </c>
      <c r="H61" s="269"/>
      <c r="I61" s="63"/>
      <c r="J61" s="58"/>
      <c r="K61" s="58"/>
      <c r="L61" s="58"/>
      <c r="M61" s="58"/>
      <c r="N61" s="58"/>
      <c r="O61" s="58"/>
      <c r="P61" s="58"/>
    </row>
    <row r="62" spans="1:16" x14ac:dyDescent="0.25">
      <c r="A62" s="58"/>
      <c r="B62" s="58"/>
      <c r="C62" s="58"/>
      <c r="D62" s="58"/>
      <c r="E62" s="58"/>
      <c r="F62" s="58"/>
      <c r="G62" s="287" t="s">
        <v>375</v>
      </c>
      <c r="H62" s="269"/>
      <c r="I62" s="63"/>
      <c r="J62" s="58"/>
      <c r="K62" s="58"/>
      <c r="L62" s="58"/>
      <c r="M62" s="58"/>
      <c r="N62" s="58"/>
      <c r="O62" s="58"/>
      <c r="P62" s="58"/>
    </row>
    <row r="63" spans="1:16" ht="15.75" thickBot="1" x14ac:dyDescent="0.3">
      <c r="A63" s="58"/>
      <c r="B63" s="58"/>
      <c r="C63" s="58"/>
      <c r="D63" s="58"/>
      <c r="E63" s="58"/>
      <c r="F63" s="58"/>
      <c r="G63" s="289" t="s">
        <v>481</v>
      </c>
      <c r="H63" s="269"/>
      <c r="I63" s="63"/>
      <c r="J63" s="58"/>
      <c r="K63" s="58"/>
      <c r="L63" s="58"/>
      <c r="M63" s="58"/>
      <c r="N63" s="58"/>
      <c r="O63" s="58"/>
      <c r="P63" s="58"/>
    </row>
    <row r="64" spans="1:16" x14ac:dyDescent="0.25">
      <c r="A64" s="58"/>
      <c r="B64" s="58"/>
      <c r="C64" s="58"/>
      <c r="D64" s="58"/>
      <c r="E64" s="58"/>
      <c r="F64" s="58"/>
      <c r="G64" s="284" t="s">
        <v>477</v>
      </c>
      <c r="H64" s="269"/>
      <c r="I64" s="63"/>
      <c r="J64" s="58"/>
      <c r="K64" s="58"/>
      <c r="L64" s="58"/>
      <c r="M64" s="58"/>
      <c r="N64" s="58"/>
      <c r="O64" s="58"/>
      <c r="P64" s="58"/>
    </row>
    <row r="65" spans="1:16" x14ac:dyDescent="0.25">
      <c r="A65" s="58"/>
      <c r="B65" s="58"/>
      <c r="C65" s="58"/>
      <c r="D65" s="58"/>
      <c r="E65" s="58"/>
      <c r="F65" s="58"/>
      <c r="G65" s="285" t="s">
        <v>429</v>
      </c>
      <c r="H65" s="269"/>
      <c r="I65" s="63"/>
      <c r="J65" s="58"/>
      <c r="K65" s="58"/>
      <c r="L65" s="58"/>
      <c r="M65" s="58"/>
      <c r="N65" s="58"/>
      <c r="O65" s="58"/>
      <c r="P65" s="58"/>
    </row>
    <row r="66" spans="1:16" x14ac:dyDescent="0.25">
      <c r="A66" s="58"/>
      <c r="B66" s="58"/>
      <c r="C66" s="58"/>
      <c r="D66" s="58"/>
      <c r="E66" s="58"/>
      <c r="F66" s="58"/>
      <c r="G66" s="286" t="s">
        <v>478</v>
      </c>
      <c r="H66" s="269"/>
      <c r="I66" s="63"/>
      <c r="J66" s="58"/>
      <c r="K66" s="58"/>
      <c r="L66" s="58"/>
      <c r="M66" s="58"/>
      <c r="N66" s="58"/>
      <c r="O66" s="58"/>
      <c r="P66" s="58"/>
    </row>
    <row r="67" spans="1:16" x14ac:dyDescent="0.25">
      <c r="A67" s="58"/>
      <c r="B67" s="58"/>
      <c r="C67" s="58"/>
      <c r="D67" s="58"/>
      <c r="E67" s="58"/>
      <c r="F67" s="58"/>
      <c r="G67" s="287" t="s">
        <v>528</v>
      </c>
      <c r="H67" s="269"/>
      <c r="I67" s="63"/>
      <c r="J67" s="58"/>
      <c r="K67" s="58"/>
      <c r="L67" s="58"/>
      <c r="M67" s="58"/>
      <c r="N67" s="58"/>
      <c r="O67" s="58"/>
      <c r="P67" s="58"/>
    </row>
    <row r="68" spans="1:16" x14ac:dyDescent="0.25">
      <c r="A68" s="58"/>
      <c r="B68" s="58"/>
      <c r="C68" s="58"/>
      <c r="D68" s="58"/>
      <c r="E68" s="58"/>
      <c r="F68" s="58"/>
      <c r="G68" s="287" t="s">
        <v>482</v>
      </c>
      <c r="H68" s="269"/>
      <c r="I68" s="63"/>
      <c r="J68" s="58"/>
      <c r="K68" s="58"/>
      <c r="L68" s="58"/>
      <c r="M68" s="58"/>
      <c r="N68" s="58"/>
      <c r="O68" s="58"/>
      <c r="P68" s="58"/>
    </row>
    <row r="69" spans="1:16" x14ac:dyDescent="0.25">
      <c r="A69" s="58"/>
      <c r="B69" s="58"/>
      <c r="C69" s="58"/>
      <c r="D69" s="58"/>
      <c r="E69" s="58"/>
      <c r="F69" s="58"/>
      <c r="G69" s="287" t="s">
        <v>483</v>
      </c>
      <c r="H69" s="269"/>
      <c r="I69" s="63"/>
      <c r="J69" s="58"/>
      <c r="K69" s="58"/>
      <c r="L69" s="58"/>
      <c r="M69" s="58"/>
      <c r="N69" s="58"/>
      <c r="O69" s="58"/>
      <c r="P69" s="58"/>
    </row>
    <row r="70" spans="1:16" x14ac:dyDescent="0.25">
      <c r="A70" s="58"/>
      <c r="B70" s="58"/>
      <c r="C70" s="58"/>
      <c r="D70" s="58"/>
      <c r="E70" s="58"/>
      <c r="F70" s="58"/>
      <c r="G70" s="287" t="s">
        <v>378</v>
      </c>
      <c r="H70" s="269"/>
      <c r="I70" s="63"/>
      <c r="J70" s="58"/>
      <c r="K70" s="58"/>
      <c r="L70" s="58"/>
      <c r="M70" s="58"/>
      <c r="N70" s="58"/>
      <c r="O70" s="58"/>
      <c r="P70" s="58"/>
    </row>
    <row r="71" spans="1:16" x14ac:dyDescent="0.25">
      <c r="A71" s="58"/>
      <c r="B71" s="58"/>
      <c r="C71" s="58"/>
      <c r="D71" s="58"/>
      <c r="E71" s="58"/>
      <c r="F71" s="58"/>
      <c r="G71" s="287" t="s">
        <v>379</v>
      </c>
      <c r="H71" s="269"/>
      <c r="I71" s="63"/>
      <c r="J71" s="58"/>
      <c r="K71" s="58"/>
      <c r="L71" s="58"/>
      <c r="M71" s="58"/>
      <c r="N71" s="58"/>
      <c r="O71" s="58"/>
      <c r="P71" s="58"/>
    </row>
    <row r="72" spans="1:16" ht="15.75" thickBot="1" x14ac:dyDescent="0.3">
      <c r="A72" s="58"/>
      <c r="B72" s="58"/>
      <c r="C72" s="58"/>
      <c r="D72" s="58"/>
      <c r="E72" s="58"/>
      <c r="F72" s="58"/>
      <c r="G72" s="287" t="s">
        <v>441</v>
      </c>
      <c r="H72" s="269"/>
      <c r="I72" s="63"/>
      <c r="J72" s="58"/>
      <c r="K72" s="58"/>
      <c r="L72" s="58"/>
      <c r="M72" s="58"/>
      <c r="N72" s="58"/>
      <c r="O72" s="58"/>
      <c r="P72" s="58"/>
    </row>
    <row r="73" spans="1:16" x14ac:dyDescent="0.25">
      <c r="A73" s="58"/>
      <c r="B73" s="58"/>
      <c r="C73" s="58"/>
      <c r="D73" s="58"/>
      <c r="E73" s="58"/>
      <c r="F73" s="58"/>
      <c r="G73" s="284" t="s">
        <v>477</v>
      </c>
      <c r="H73" s="269"/>
      <c r="I73" s="63"/>
      <c r="J73" s="58"/>
      <c r="K73" s="58"/>
      <c r="L73" s="58"/>
      <c r="M73" s="58"/>
      <c r="N73" s="58"/>
      <c r="O73" s="58"/>
      <c r="P73" s="58"/>
    </row>
    <row r="74" spans="1:16" x14ac:dyDescent="0.25">
      <c r="A74" s="58"/>
      <c r="B74" s="58"/>
      <c r="C74" s="58"/>
      <c r="D74" s="58"/>
      <c r="E74" s="58"/>
      <c r="F74" s="58"/>
      <c r="G74" s="285" t="s">
        <v>342</v>
      </c>
      <c r="H74" s="269"/>
      <c r="I74" s="63"/>
      <c r="J74" s="58"/>
      <c r="K74" s="58"/>
      <c r="L74" s="58"/>
      <c r="M74" s="58"/>
      <c r="N74" s="58"/>
      <c r="O74" s="58"/>
      <c r="P74" s="58"/>
    </row>
    <row r="75" spans="1:16" x14ac:dyDescent="0.25">
      <c r="A75" s="58"/>
      <c r="B75" s="58"/>
      <c r="C75" s="58"/>
      <c r="D75" s="58"/>
      <c r="E75" s="58"/>
      <c r="F75" s="58"/>
      <c r="G75" s="286" t="s">
        <v>478</v>
      </c>
      <c r="H75" s="269"/>
      <c r="I75" s="63"/>
      <c r="J75" s="58"/>
      <c r="K75" s="58"/>
      <c r="L75" s="58"/>
      <c r="M75" s="58"/>
      <c r="N75" s="58"/>
      <c r="O75" s="58"/>
      <c r="P75" s="58"/>
    </row>
    <row r="76" spans="1:16" x14ac:dyDescent="0.25">
      <c r="A76" s="58"/>
      <c r="B76" s="58"/>
      <c r="C76" s="58"/>
      <c r="D76" s="58"/>
      <c r="E76" s="58"/>
      <c r="F76" s="58"/>
      <c r="G76" s="287" t="s">
        <v>529</v>
      </c>
      <c r="H76" s="269"/>
      <c r="I76" s="63"/>
      <c r="J76" s="58"/>
      <c r="K76" s="58"/>
      <c r="L76" s="58"/>
      <c r="M76" s="58"/>
      <c r="N76" s="58"/>
      <c r="O76" s="58"/>
      <c r="P76" s="58"/>
    </row>
    <row r="77" spans="1:16" x14ac:dyDescent="0.25">
      <c r="A77" s="58"/>
      <c r="B77" s="58"/>
      <c r="C77" s="58"/>
      <c r="D77" s="58"/>
      <c r="E77" s="58"/>
      <c r="F77" s="58"/>
      <c r="G77" s="287" t="s">
        <v>380</v>
      </c>
      <c r="H77" s="269"/>
      <c r="I77" s="63"/>
      <c r="J77" s="58"/>
      <c r="K77" s="58"/>
      <c r="L77" s="58"/>
      <c r="M77" s="58"/>
      <c r="N77" s="58"/>
      <c r="O77" s="58"/>
      <c r="P77" s="58"/>
    </row>
    <row r="78" spans="1:16" x14ac:dyDescent="0.25">
      <c r="A78" s="58"/>
      <c r="B78" s="58"/>
      <c r="C78" s="58"/>
      <c r="D78" s="58"/>
      <c r="E78" s="58"/>
      <c r="F78" s="58"/>
      <c r="G78" s="287" t="s">
        <v>381</v>
      </c>
      <c r="H78" s="269"/>
      <c r="I78" s="63"/>
      <c r="J78" s="58"/>
      <c r="K78" s="58"/>
      <c r="L78" s="58"/>
      <c r="M78" s="58"/>
      <c r="N78" s="58"/>
      <c r="O78" s="58"/>
      <c r="P78" s="58"/>
    </row>
    <row r="79" spans="1:16" x14ac:dyDescent="0.25">
      <c r="A79" s="58"/>
      <c r="B79" s="58"/>
      <c r="C79" s="58"/>
      <c r="D79" s="58"/>
      <c r="E79" s="58"/>
      <c r="F79" s="58"/>
      <c r="G79" s="287" t="s">
        <v>382</v>
      </c>
      <c r="H79" s="269"/>
      <c r="I79" s="63"/>
      <c r="J79" s="58"/>
      <c r="K79" s="58"/>
      <c r="L79" s="58"/>
      <c r="M79" s="58"/>
      <c r="N79" s="58"/>
      <c r="O79" s="58"/>
      <c r="P79" s="58"/>
    </row>
    <row r="80" spans="1:16" x14ac:dyDescent="0.25">
      <c r="A80" s="58"/>
      <c r="B80" s="58"/>
      <c r="C80" s="58"/>
      <c r="D80" s="58"/>
      <c r="E80" s="58"/>
      <c r="F80" s="58"/>
      <c r="G80" s="287" t="s">
        <v>484</v>
      </c>
      <c r="H80" s="269"/>
      <c r="I80" s="63"/>
      <c r="J80" s="58"/>
      <c r="K80" s="58"/>
      <c r="L80" s="58"/>
      <c r="M80" s="58"/>
      <c r="N80" s="58"/>
      <c r="O80" s="58"/>
      <c r="P80" s="58"/>
    </row>
    <row r="81" spans="1:16" x14ac:dyDescent="0.25">
      <c r="A81" s="58"/>
      <c r="B81" s="58"/>
      <c r="C81" s="58"/>
      <c r="D81" s="58"/>
      <c r="E81" s="58"/>
      <c r="F81" s="58"/>
      <c r="G81" s="287" t="s">
        <v>384</v>
      </c>
      <c r="H81" s="269"/>
      <c r="I81" s="63"/>
      <c r="J81" s="58"/>
      <c r="K81" s="58"/>
      <c r="L81" s="58"/>
      <c r="M81" s="58"/>
      <c r="N81" s="58"/>
      <c r="O81" s="58"/>
      <c r="P81" s="58"/>
    </row>
    <row r="82" spans="1:16" x14ac:dyDescent="0.25">
      <c r="A82" s="58"/>
      <c r="B82" s="58"/>
      <c r="C82" s="58"/>
      <c r="D82" s="58"/>
      <c r="E82" s="58"/>
      <c r="F82" s="58"/>
      <c r="G82" s="287" t="s">
        <v>385</v>
      </c>
      <c r="H82" s="269"/>
      <c r="I82" s="63"/>
      <c r="J82" s="58"/>
      <c r="K82" s="58"/>
      <c r="L82" s="58"/>
      <c r="M82" s="58"/>
      <c r="N82" s="58"/>
      <c r="O82" s="58"/>
      <c r="P82" s="58"/>
    </row>
    <row r="83" spans="1:16" ht="15.75" thickBot="1" x14ac:dyDescent="0.3">
      <c r="A83" s="58"/>
      <c r="B83" s="58"/>
      <c r="C83" s="58"/>
      <c r="D83" s="58"/>
      <c r="E83" s="58"/>
      <c r="F83" s="58"/>
      <c r="G83" s="289" t="s">
        <v>442</v>
      </c>
      <c r="H83" s="269"/>
      <c r="I83" s="63"/>
      <c r="J83" s="58"/>
      <c r="K83" s="58"/>
      <c r="L83" s="58"/>
      <c r="M83" s="58"/>
      <c r="N83" s="58"/>
      <c r="O83" s="58"/>
      <c r="P83" s="58"/>
    </row>
    <row r="84" spans="1:16" x14ac:dyDescent="0.25">
      <c r="A84" s="58"/>
      <c r="B84" s="58"/>
      <c r="C84" s="58"/>
      <c r="D84" s="58"/>
      <c r="E84" s="58"/>
      <c r="F84" s="58"/>
      <c r="G84" s="284" t="s">
        <v>477</v>
      </c>
      <c r="H84" s="269"/>
      <c r="I84" s="63"/>
      <c r="J84" s="58"/>
      <c r="K84" s="58"/>
      <c r="L84" s="58"/>
      <c r="M84" s="58"/>
      <c r="N84" s="58"/>
      <c r="O84" s="58"/>
      <c r="P84" s="58"/>
    </row>
    <row r="85" spans="1:16" x14ac:dyDescent="0.25">
      <c r="A85" s="58"/>
      <c r="B85" s="58"/>
      <c r="C85" s="58"/>
      <c r="D85" s="58"/>
      <c r="E85" s="58"/>
      <c r="F85" s="58"/>
      <c r="G85" s="285" t="s">
        <v>359</v>
      </c>
      <c r="H85" s="269"/>
      <c r="I85" s="63"/>
      <c r="J85" s="58"/>
      <c r="K85" s="58"/>
      <c r="L85" s="58"/>
      <c r="M85" s="58"/>
      <c r="N85" s="58"/>
      <c r="O85" s="58"/>
      <c r="P85" s="58"/>
    </row>
    <row r="86" spans="1:16" x14ac:dyDescent="0.25">
      <c r="A86" s="58"/>
      <c r="B86" s="58"/>
      <c r="C86" s="58"/>
      <c r="D86" s="58"/>
      <c r="E86" s="58"/>
      <c r="F86" s="58"/>
      <c r="G86" s="286" t="s">
        <v>478</v>
      </c>
      <c r="H86" s="269"/>
      <c r="I86" s="63"/>
      <c r="J86" s="58"/>
      <c r="K86" s="58"/>
      <c r="L86" s="58"/>
      <c r="M86" s="58"/>
      <c r="N86" s="58"/>
      <c r="O86" s="58"/>
      <c r="P86" s="58"/>
    </row>
    <row r="87" spans="1:16" x14ac:dyDescent="0.25">
      <c r="A87" s="58"/>
      <c r="B87" s="58"/>
      <c r="C87" s="58"/>
      <c r="D87" s="58"/>
      <c r="E87" s="58"/>
      <c r="F87" s="58"/>
      <c r="G87" s="290" t="s">
        <v>530</v>
      </c>
      <c r="H87" s="269"/>
      <c r="I87" s="63"/>
      <c r="J87" s="58"/>
      <c r="K87" s="58"/>
      <c r="L87" s="58"/>
      <c r="M87" s="58"/>
      <c r="N87" s="58"/>
      <c r="O87" s="58"/>
      <c r="P87" s="58"/>
    </row>
    <row r="88" spans="1:16" x14ac:dyDescent="0.25">
      <c r="A88" s="58"/>
      <c r="B88" s="58"/>
      <c r="C88" s="58"/>
      <c r="D88" s="58"/>
      <c r="E88" s="58"/>
      <c r="F88" s="58"/>
      <c r="G88" s="290" t="s">
        <v>386</v>
      </c>
      <c r="H88" s="269"/>
      <c r="I88" s="63"/>
      <c r="J88" s="58"/>
      <c r="K88" s="58"/>
      <c r="L88" s="58"/>
      <c r="M88" s="58"/>
      <c r="N88" s="58"/>
      <c r="O88" s="58"/>
      <c r="P88" s="58"/>
    </row>
    <row r="89" spans="1:16" x14ac:dyDescent="0.25">
      <c r="A89" s="58"/>
      <c r="B89" s="58"/>
      <c r="C89" s="58"/>
      <c r="D89" s="58"/>
      <c r="E89" s="58"/>
      <c r="F89" s="58"/>
      <c r="G89" s="290" t="s">
        <v>387</v>
      </c>
      <c r="H89" s="269"/>
      <c r="I89" s="63"/>
      <c r="J89" s="58"/>
      <c r="K89" s="58"/>
      <c r="L89" s="58"/>
      <c r="M89" s="58"/>
      <c r="N89" s="58"/>
      <c r="O89" s="58"/>
      <c r="P89" s="58"/>
    </row>
    <row r="90" spans="1:16" x14ac:dyDescent="0.25">
      <c r="A90" s="58"/>
      <c r="B90" s="58"/>
      <c r="C90" s="58"/>
      <c r="D90" s="58"/>
      <c r="E90" s="58"/>
      <c r="F90" s="58"/>
      <c r="G90" s="290" t="s">
        <v>388</v>
      </c>
      <c r="H90" s="269"/>
      <c r="I90" s="63"/>
      <c r="J90" s="58"/>
      <c r="K90" s="58"/>
      <c r="L90" s="58"/>
      <c r="M90" s="58"/>
      <c r="N90" s="58"/>
      <c r="O90" s="58"/>
      <c r="P90" s="58"/>
    </row>
    <row r="91" spans="1:16" x14ac:dyDescent="0.25">
      <c r="A91" s="58"/>
      <c r="B91" s="58"/>
      <c r="C91" s="58"/>
      <c r="D91" s="58"/>
      <c r="E91" s="58"/>
      <c r="F91" s="58"/>
      <c r="G91" s="290" t="s">
        <v>389</v>
      </c>
      <c r="H91" s="269"/>
      <c r="I91" s="63"/>
      <c r="J91" s="58"/>
      <c r="K91" s="58"/>
      <c r="L91" s="58"/>
      <c r="M91" s="58"/>
      <c r="N91" s="58"/>
      <c r="O91" s="58"/>
      <c r="P91" s="58"/>
    </row>
    <row r="92" spans="1:16" x14ac:dyDescent="0.25">
      <c r="A92" s="58"/>
      <c r="B92" s="58"/>
      <c r="C92" s="58"/>
      <c r="D92" s="58"/>
      <c r="E92" s="58"/>
      <c r="F92" s="58"/>
      <c r="G92" s="290" t="s">
        <v>390</v>
      </c>
      <c r="H92" s="269"/>
      <c r="I92" s="63"/>
      <c r="J92" s="58"/>
      <c r="K92" s="58"/>
      <c r="L92" s="58"/>
      <c r="M92" s="58"/>
      <c r="N92" s="58"/>
      <c r="O92" s="58"/>
      <c r="P92" s="58"/>
    </row>
    <row r="93" spans="1:16" x14ac:dyDescent="0.25">
      <c r="A93" s="58"/>
      <c r="B93" s="58"/>
      <c r="C93" s="58"/>
      <c r="D93" s="58"/>
      <c r="E93" s="58"/>
      <c r="F93" s="58"/>
      <c r="G93" s="290" t="s">
        <v>485</v>
      </c>
      <c r="H93" s="269"/>
      <c r="I93" s="63"/>
      <c r="J93" s="58"/>
      <c r="K93" s="58"/>
      <c r="L93" s="58"/>
      <c r="M93" s="58"/>
      <c r="N93" s="58"/>
      <c r="O93" s="58"/>
      <c r="P93" s="58"/>
    </row>
    <row r="94" spans="1:16" x14ac:dyDescent="0.25">
      <c r="A94" s="58"/>
      <c r="B94" s="58"/>
      <c r="C94" s="58"/>
      <c r="D94" s="58"/>
      <c r="E94" s="58"/>
      <c r="F94" s="58"/>
      <c r="G94" s="290" t="s">
        <v>392</v>
      </c>
      <c r="H94" s="269"/>
      <c r="I94" s="63"/>
      <c r="J94" s="58"/>
      <c r="K94" s="58"/>
      <c r="L94" s="58"/>
      <c r="M94" s="58"/>
      <c r="N94" s="58"/>
      <c r="O94" s="58"/>
      <c r="P94" s="58"/>
    </row>
    <row r="95" spans="1:16" x14ac:dyDescent="0.25">
      <c r="A95" s="58"/>
      <c r="B95" s="58"/>
      <c r="C95" s="58"/>
      <c r="D95" s="58"/>
      <c r="E95" s="58"/>
      <c r="F95" s="58"/>
      <c r="G95" s="290" t="s">
        <v>393</v>
      </c>
      <c r="H95" s="269"/>
      <c r="I95" s="63"/>
      <c r="J95" s="58"/>
      <c r="K95" s="58"/>
      <c r="L95" s="58"/>
      <c r="M95" s="58"/>
      <c r="N95" s="58"/>
      <c r="O95" s="58"/>
      <c r="P95" s="58"/>
    </row>
    <row r="96" spans="1:16" ht="15.75" thickBot="1" x14ac:dyDescent="0.3">
      <c r="A96" s="58"/>
      <c r="B96" s="58"/>
      <c r="C96" s="58"/>
      <c r="D96" s="58"/>
      <c r="E96" s="58"/>
      <c r="F96" s="58"/>
      <c r="G96" s="291" t="s">
        <v>443</v>
      </c>
      <c r="H96" s="269"/>
      <c r="I96" s="63"/>
      <c r="J96" s="58"/>
      <c r="K96" s="58"/>
      <c r="L96" s="58"/>
      <c r="M96" s="58"/>
      <c r="N96" s="58"/>
      <c r="O96" s="58"/>
      <c r="P96" s="58"/>
    </row>
    <row r="97" spans="1:16" x14ac:dyDescent="0.25">
      <c r="A97" s="58"/>
      <c r="B97" s="58"/>
      <c r="C97" s="58"/>
      <c r="D97" s="58"/>
      <c r="E97" s="58"/>
      <c r="F97" s="58"/>
      <c r="G97" s="284" t="s">
        <v>477</v>
      </c>
      <c r="H97" s="269"/>
      <c r="I97" s="63"/>
      <c r="J97" s="58"/>
      <c r="K97" s="58"/>
      <c r="L97" s="58"/>
      <c r="M97" s="58"/>
      <c r="N97" s="58"/>
      <c r="O97" s="58"/>
      <c r="P97" s="58"/>
    </row>
    <row r="98" spans="1:16" x14ac:dyDescent="0.25">
      <c r="A98" s="58"/>
      <c r="B98" s="58"/>
      <c r="C98" s="58"/>
      <c r="D98" s="58"/>
      <c r="E98" s="58"/>
      <c r="F98" s="58"/>
      <c r="G98" s="285" t="s">
        <v>343</v>
      </c>
      <c r="H98" s="269"/>
      <c r="I98" s="63"/>
      <c r="J98" s="58"/>
      <c r="K98" s="58"/>
      <c r="L98" s="58"/>
      <c r="M98" s="58"/>
      <c r="N98" s="58"/>
      <c r="O98" s="58"/>
      <c r="P98" s="58"/>
    </row>
    <row r="99" spans="1:16" x14ac:dyDescent="0.25">
      <c r="A99" s="58"/>
      <c r="B99" s="58"/>
      <c r="C99" s="58"/>
      <c r="D99" s="58"/>
      <c r="E99" s="58"/>
      <c r="F99" s="58"/>
      <c r="G99" s="286" t="s">
        <v>478</v>
      </c>
      <c r="H99" s="269"/>
      <c r="I99" s="63"/>
      <c r="J99" s="58"/>
      <c r="K99" s="58"/>
      <c r="L99" s="58"/>
      <c r="M99" s="58"/>
      <c r="N99" s="58"/>
      <c r="O99" s="58"/>
      <c r="P99" s="58"/>
    </row>
    <row r="100" spans="1:16" x14ac:dyDescent="0.25">
      <c r="A100" s="58"/>
      <c r="B100" s="58"/>
      <c r="C100" s="58"/>
      <c r="D100" s="58"/>
      <c r="E100" s="58"/>
      <c r="F100" s="58"/>
      <c r="G100" s="287" t="s">
        <v>531</v>
      </c>
      <c r="H100" s="269"/>
      <c r="I100" s="63"/>
      <c r="J100" s="58"/>
      <c r="K100" s="58"/>
      <c r="L100" s="58"/>
      <c r="M100" s="58"/>
      <c r="N100" s="58"/>
      <c r="O100" s="58"/>
      <c r="P100" s="58"/>
    </row>
    <row r="101" spans="1:16" x14ac:dyDescent="0.25">
      <c r="A101" s="58"/>
      <c r="B101" s="58"/>
      <c r="C101" s="58"/>
      <c r="D101" s="58"/>
      <c r="E101" s="58"/>
      <c r="F101" s="58"/>
      <c r="G101" s="287" t="s">
        <v>486</v>
      </c>
      <c r="H101" s="269"/>
      <c r="I101" s="63"/>
      <c r="J101" s="58"/>
      <c r="K101" s="58"/>
      <c r="L101" s="58"/>
      <c r="M101" s="58"/>
      <c r="N101" s="58"/>
      <c r="O101" s="58"/>
      <c r="P101" s="58"/>
    </row>
    <row r="102" spans="1:16" x14ac:dyDescent="0.25">
      <c r="A102" s="58"/>
      <c r="B102" s="58"/>
      <c r="C102" s="58"/>
      <c r="D102" s="58"/>
      <c r="E102" s="58"/>
      <c r="F102" s="58"/>
      <c r="G102" s="287" t="s">
        <v>395</v>
      </c>
      <c r="H102" s="269"/>
      <c r="I102" s="63"/>
      <c r="J102" s="58"/>
      <c r="K102" s="58"/>
      <c r="L102" s="58"/>
      <c r="M102" s="58"/>
      <c r="N102" s="58"/>
      <c r="O102" s="58"/>
      <c r="P102" s="58"/>
    </row>
    <row r="103" spans="1:16" x14ac:dyDescent="0.25">
      <c r="A103" s="58"/>
      <c r="B103" s="58"/>
      <c r="C103" s="58"/>
      <c r="D103" s="58"/>
      <c r="E103" s="58"/>
      <c r="F103" s="58"/>
      <c r="G103" s="287" t="s">
        <v>487</v>
      </c>
      <c r="H103" s="269"/>
      <c r="I103" s="63"/>
      <c r="J103" s="58"/>
      <c r="K103" s="58"/>
      <c r="L103" s="58"/>
      <c r="M103" s="58"/>
      <c r="N103" s="58"/>
      <c r="O103" s="58"/>
      <c r="P103" s="58"/>
    </row>
    <row r="104" spans="1:16" ht="15.75" thickBot="1" x14ac:dyDescent="0.3">
      <c r="A104" s="58"/>
      <c r="B104" s="58"/>
      <c r="C104" s="58"/>
      <c r="D104" s="58"/>
      <c r="E104" s="58"/>
      <c r="F104" s="58"/>
      <c r="G104" s="287" t="s">
        <v>444</v>
      </c>
      <c r="H104" s="269"/>
      <c r="I104" s="63"/>
      <c r="J104" s="58"/>
      <c r="K104" s="58"/>
      <c r="L104" s="58"/>
      <c r="M104" s="58"/>
      <c r="N104" s="58"/>
      <c r="O104" s="58"/>
      <c r="P104" s="58"/>
    </row>
    <row r="105" spans="1:16" x14ac:dyDescent="0.25">
      <c r="A105" s="58"/>
      <c r="B105" s="58"/>
      <c r="C105" s="58"/>
      <c r="D105" s="58"/>
      <c r="E105" s="58"/>
      <c r="F105" s="58"/>
      <c r="G105" s="284" t="s">
        <v>477</v>
      </c>
      <c r="H105" s="269"/>
      <c r="I105" s="63"/>
      <c r="J105" s="58"/>
      <c r="K105" s="58"/>
      <c r="L105" s="58"/>
      <c r="M105" s="58"/>
      <c r="N105" s="58"/>
      <c r="O105" s="58"/>
      <c r="P105" s="58"/>
    </row>
    <row r="106" spans="1:16" x14ac:dyDescent="0.25">
      <c r="A106" s="58"/>
      <c r="B106" s="58"/>
      <c r="C106" s="58"/>
      <c r="D106" s="58"/>
      <c r="E106" s="58"/>
      <c r="F106" s="58"/>
      <c r="G106" s="285" t="s">
        <v>488</v>
      </c>
      <c r="H106" s="269"/>
      <c r="I106" s="63"/>
      <c r="J106" s="58"/>
      <c r="K106" s="58"/>
      <c r="L106" s="58"/>
      <c r="M106" s="58"/>
      <c r="N106" s="58"/>
      <c r="O106" s="58"/>
      <c r="P106" s="58"/>
    </row>
    <row r="107" spans="1:16" x14ac:dyDescent="0.25">
      <c r="A107" s="58"/>
      <c r="B107" s="58"/>
      <c r="C107" s="58"/>
      <c r="D107" s="58"/>
      <c r="E107" s="58"/>
      <c r="F107" s="58"/>
      <c r="G107" s="286" t="s">
        <v>478</v>
      </c>
      <c r="H107" s="269"/>
      <c r="I107" s="63"/>
      <c r="J107" s="58"/>
      <c r="K107" s="58"/>
      <c r="L107" s="58"/>
      <c r="M107" s="58"/>
      <c r="N107" s="58"/>
      <c r="O107" s="58"/>
      <c r="P107" s="58"/>
    </row>
    <row r="108" spans="1:16" x14ac:dyDescent="0.25">
      <c r="A108" s="58"/>
      <c r="B108" s="58"/>
      <c r="C108" s="58"/>
      <c r="D108" s="58"/>
      <c r="E108" s="58"/>
      <c r="F108" s="58"/>
      <c r="G108" s="287" t="s">
        <v>532</v>
      </c>
      <c r="H108" s="269"/>
      <c r="I108" s="63"/>
      <c r="J108" s="58"/>
      <c r="K108" s="58"/>
      <c r="L108" s="58"/>
      <c r="M108" s="58"/>
      <c r="N108" s="58"/>
      <c r="O108" s="58"/>
      <c r="P108" s="58"/>
    </row>
    <row r="109" spans="1:16" x14ac:dyDescent="0.25">
      <c r="A109" s="58"/>
      <c r="B109" s="58"/>
      <c r="C109" s="58"/>
      <c r="D109" s="58"/>
      <c r="E109" s="58"/>
      <c r="F109" s="58"/>
      <c r="G109" s="287" t="s">
        <v>397</v>
      </c>
      <c r="H109" s="269"/>
      <c r="I109" s="63"/>
      <c r="J109" s="58"/>
      <c r="K109" s="58"/>
      <c r="L109" s="58"/>
      <c r="M109" s="58"/>
      <c r="N109" s="58"/>
      <c r="O109" s="58"/>
      <c r="P109" s="58"/>
    </row>
    <row r="110" spans="1:16" x14ac:dyDescent="0.25">
      <c r="A110" s="58"/>
      <c r="B110" s="58"/>
      <c r="C110" s="58"/>
      <c r="D110" s="58"/>
      <c r="E110" s="58"/>
      <c r="F110" s="58"/>
      <c r="G110" s="287" t="s">
        <v>398</v>
      </c>
      <c r="H110" s="269"/>
      <c r="I110" s="63"/>
      <c r="J110" s="58"/>
      <c r="K110" s="58"/>
      <c r="L110" s="58"/>
      <c r="M110" s="58"/>
      <c r="N110" s="58"/>
      <c r="O110" s="58"/>
      <c r="P110" s="58"/>
    </row>
    <row r="111" spans="1:16" x14ac:dyDescent="0.25">
      <c r="A111" s="58"/>
      <c r="B111" s="58"/>
      <c r="C111" s="58"/>
      <c r="D111" s="58"/>
      <c r="E111" s="58"/>
      <c r="F111" s="58"/>
      <c r="G111" s="287" t="s">
        <v>399</v>
      </c>
      <c r="H111" s="269"/>
      <c r="I111" s="63"/>
      <c r="J111" s="58"/>
      <c r="K111" s="58"/>
      <c r="L111" s="58"/>
      <c r="M111" s="58"/>
      <c r="N111" s="58"/>
      <c r="O111" s="58"/>
      <c r="P111" s="58"/>
    </row>
    <row r="112" spans="1:16" x14ac:dyDescent="0.25">
      <c r="A112" s="58"/>
      <c r="B112" s="58"/>
      <c r="C112" s="58"/>
      <c r="D112" s="58"/>
      <c r="E112" s="58"/>
      <c r="F112" s="58"/>
      <c r="G112" s="287" t="s">
        <v>489</v>
      </c>
      <c r="H112" s="269"/>
      <c r="I112" s="63"/>
      <c r="J112" s="58"/>
      <c r="K112" s="58"/>
      <c r="L112" s="58"/>
      <c r="M112" s="58"/>
      <c r="N112" s="58"/>
      <c r="O112" s="58"/>
      <c r="P112" s="58"/>
    </row>
    <row r="113" spans="1:16" x14ac:dyDescent="0.25">
      <c r="A113" s="58"/>
      <c r="B113" s="58"/>
      <c r="C113" s="58"/>
      <c r="D113" s="58"/>
      <c r="E113" s="58"/>
      <c r="F113" s="58"/>
      <c r="G113" s="286"/>
      <c r="H113" s="269"/>
      <c r="I113" s="63"/>
      <c r="J113" s="58"/>
      <c r="K113" s="58"/>
      <c r="L113" s="58"/>
      <c r="M113" s="58"/>
      <c r="N113" s="58"/>
      <c r="O113" s="58"/>
      <c r="P113" s="58"/>
    </row>
    <row r="114" spans="1:16" ht="15.75" thickBot="1" x14ac:dyDescent="0.3">
      <c r="A114" s="58"/>
      <c r="B114" s="58"/>
      <c r="C114" s="58"/>
      <c r="D114" s="58"/>
      <c r="E114" s="58"/>
      <c r="F114" s="58"/>
      <c r="G114" s="292"/>
      <c r="H114" s="269"/>
      <c r="I114" s="63"/>
      <c r="J114" s="58"/>
      <c r="K114" s="58"/>
      <c r="L114" s="58"/>
      <c r="M114" s="58"/>
      <c r="N114" s="58"/>
      <c r="O114" s="58"/>
      <c r="P114" s="58"/>
    </row>
    <row r="115" spans="1:16" x14ac:dyDescent="0.25">
      <c r="A115" s="58"/>
      <c r="B115" s="58"/>
      <c r="C115" s="58"/>
      <c r="D115" s="58"/>
      <c r="E115" s="58"/>
      <c r="F115" s="58"/>
      <c r="G115" s="284" t="s">
        <v>477</v>
      </c>
      <c r="H115" s="269"/>
      <c r="I115" s="63"/>
      <c r="J115" s="58"/>
      <c r="K115" s="58"/>
      <c r="L115" s="58"/>
      <c r="M115" s="58"/>
      <c r="N115" s="58"/>
      <c r="O115" s="58"/>
      <c r="P115" s="58"/>
    </row>
    <row r="116" spans="1:16" x14ac:dyDescent="0.25">
      <c r="A116" s="58"/>
      <c r="B116" s="58"/>
      <c r="C116" s="58"/>
      <c r="D116" s="58"/>
      <c r="E116" s="58"/>
      <c r="F116" s="58"/>
      <c r="G116" s="285" t="s">
        <v>490</v>
      </c>
      <c r="H116" s="269"/>
      <c r="I116" s="63"/>
      <c r="J116" s="58"/>
      <c r="K116" s="58"/>
      <c r="L116" s="58"/>
      <c r="M116" s="58"/>
      <c r="N116" s="58"/>
      <c r="O116" s="58"/>
      <c r="P116" s="58"/>
    </row>
    <row r="117" spans="1:16" x14ac:dyDescent="0.25">
      <c r="A117" s="58"/>
      <c r="B117" s="58"/>
      <c r="C117" s="58"/>
      <c r="D117" s="58"/>
      <c r="E117" s="58"/>
      <c r="F117" s="58"/>
      <c r="G117" s="286" t="s">
        <v>478</v>
      </c>
      <c r="H117" s="269"/>
      <c r="I117" s="63"/>
      <c r="J117" s="58"/>
      <c r="K117" s="58"/>
      <c r="L117" s="58"/>
      <c r="M117" s="58"/>
      <c r="N117" s="58"/>
      <c r="O117" s="58"/>
      <c r="P117" s="58"/>
    </row>
    <row r="118" spans="1:16" x14ac:dyDescent="0.25">
      <c r="A118" s="58"/>
      <c r="B118" s="58"/>
      <c r="C118" s="58"/>
      <c r="D118" s="58"/>
      <c r="E118" s="58"/>
      <c r="F118" s="58"/>
      <c r="G118" s="287" t="s">
        <v>533</v>
      </c>
      <c r="H118" s="269"/>
      <c r="I118" s="63"/>
      <c r="J118" s="58"/>
      <c r="K118" s="58"/>
      <c r="L118" s="58"/>
      <c r="M118" s="58"/>
      <c r="N118" s="58"/>
      <c r="O118" s="58"/>
      <c r="P118" s="58"/>
    </row>
    <row r="119" spans="1:16" x14ac:dyDescent="0.25">
      <c r="A119" s="58"/>
      <c r="B119" s="58"/>
      <c r="C119" s="58"/>
      <c r="D119" s="58"/>
      <c r="E119" s="58"/>
      <c r="F119" s="58"/>
      <c r="G119" s="287" t="s">
        <v>400</v>
      </c>
      <c r="H119" s="269"/>
      <c r="I119" s="63"/>
      <c r="J119" s="58"/>
      <c r="K119" s="58"/>
      <c r="L119" s="58"/>
      <c r="M119" s="58"/>
      <c r="N119" s="58"/>
      <c r="O119" s="58"/>
      <c r="P119" s="58"/>
    </row>
    <row r="120" spans="1:16" x14ac:dyDescent="0.25">
      <c r="A120" s="58"/>
      <c r="B120" s="58"/>
      <c r="C120" s="58"/>
      <c r="D120" s="58"/>
      <c r="E120" s="58"/>
      <c r="F120" s="58"/>
      <c r="G120" s="287" t="s">
        <v>401</v>
      </c>
      <c r="H120" s="269"/>
      <c r="I120" s="63"/>
      <c r="J120" s="58"/>
      <c r="K120" s="58"/>
      <c r="L120" s="58"/>
      <c r="M120" s="58"/>
      <c r="N120" s="58"/>
      <c r="O120" s="58"/>
      <c r="P120" s="58"/>
    </row>
    <row r="121" spans="1:16" x14ac:dyDescent="0.25">
      <c r="A121" s="58"/>
      <c r="B121" s="58"/>
      <c r="C121" s="58"/>
      <c r="D121" s="58"/>
      <c r="E121" s="58"/>
      <c r="F121" s="58"/>
      <c r="G121" s="287" t="s">
        <v>412</v>
      </c>
      <c r="H121" s="269"/>
      <c r="I121" s="63"/>
      <c r="J121" s="58"/>
      <c r="K121" s="58"/>
      <c r="L121" s="58"/>
      <c r="M121" s="58"/>
      <c r="N121" s="58"/>
      <c r="O121" s="58"/>
      <c r="P121" s="58"/>
    </row>
    <row r="122" spans="1:16" x14ac:dyDescent="0.25">
      <c r="A122" s="58"/>
      <c r="B122" s="58"/>
      <c r="C122" s="58"/>
      <c r="D122" s="58"/>
      <c r="E122" s="58"/>
      <c r="F122" s="58"/>
      <c r="G122" s="287" t="s">
        <v>402</v>
      </c>
      <c r="H122" s="269"/>
      <c r="I122" s="63"/>
      <c r="J122" s="58"/>
      <c r="K122" s="58"/>
      <c r="L122" s="58"/>
      <c r="M122" s="58"/>
      <c r="N122" s="58"/>
      <c r="O122" s="58"/>
      <c r="P122" s="58"/>
    </row>
    <row r="123" spans="1:16" x14ac:dyDescent="0.25">
      <c r="A123" s="58"/>
      <c r="B123" s="58"/>
      <c r="C123" s="58"/>
      <c r="D123" s="58"/>
      <c r="E123" s="58"/>
      <c r="F123" s="58"/>
      <c r="G123" s="287" t="s">
        <v>403</v>
      </c>
      <c r="H123" s="269"/>
      <c r="I123" s="63"/>
      <c r="J123" s="58"/>
      <c r="K123" s="58"/>
      <c r="L123" s="58"/>
      <c r="M123" s="58"/>
      <c r="N123" s="58"/>
      <c r="O123" s="58"/>
      <c r="P123" s="58"/>
    </row>
    <row r="124" spans="1:16" x14ac:dyDescent="0.25">
      <c r="A124" s="58"/>
      <c r="B124" s="58"/>
      <c r="C124" s="58"/>
      <c r="D124" s="58"/>
      <c r="E124" s="58"/>
      <c r="F124" s="58"/>
      <c r="G124" s="287" t="s">
        <v>404</v>
      </c>
      <c r="H124" s="269"/>
      <c r="I124" s="63"/>
      <c r="J124" s="58"/>
      <c r="K124" s="58"/>
      <c r="L124" s="58"/>
      <c r="M124" s="58"/>
      <c r="N124" s="58"/>
      <c r="O124" s="58"/>
      <c r="P124" s="58"/>
    </row>
    <row r="125" spans="1:16" ht="15.75" thickBot="1" x14ac:dyDescent="0.3">
      <c r="A125" s="58"/>
      <c r="B125" s="58"/>
      <c r="C125" s="58"/>
      <c r="D125" s="58"/>
      <c r="E125" s="58"/>
      <c r="F125" s="58"/>
      <c r="G125" s="289" t="s">
        <v>491</v>
      </c>
      <c r="H125" s="269"/>
      <c r="I125" s="63"/>
      <c r="J125" s="58"/>
      <c r="K125" s="58"/>
      <c r="L125" s="58"/>
      <c r="M125" s="58"/>
      <c r="N125" s="58"/>
      <c r="O125" s="58"/>
      <c r="P125" s="58"/>
    </row>
    <row r="126" spans="1:16" x14ac:dyDescent="0.25">
      <c r="A126" s="58"/>
      <c r="B126" s="58"/>
      <c r="C126" s="58"/>
      <c r="D126" s="58"/>
      <c r="E126" s="58"/>
      <c r="F126" s="58"/>
      <c r="G126" s="284" t="s">
        <v>477</v>
      </c>
      <c r="H126" s="269"/>
      <c r="I126" s="63"/>
      <c r="J126" s="58"/>
      <c r="K126" s="58"/>
      <c r="L126" s="58"/>
      <c r="M126" s="58"/>
      <c r="N126" s="58"/>
      <c r="O126" s="58"/>
      <c r="P126" s="58"/>
    </row>
    <row r="127" spans="1:16" x14ac:dyDescent="0.25">
      <c r="A127" s="58"/>
      <c r="B127" s="58"/>
      <c r="C127" s="58"/>
      <c r="D127" s="58"/>
      <c r="E127" s="58"/>
      <c r="F127" s="58"/>
      <c r="G127" s="285" t="s">
        <v>492</v>
      </c>
      <c r="H127" s="269"/>
      <c r="I127" s="63"/>
      <c r="J127" s="58"/>
      <c r="K127" s="58"/>
      <c r="L127" s="58"/>
      <c r="M127" s="58"/>
      <c r="N127" s="58"/>
      <c r="O127" s="58"/>
      <c r="P127" s="58"/>
    </row>
    <row r="128" spans="1:16" x14ac:dyDescent="0.25">
      <c r="A128" s="58"/>
      <c r="B128" s="58"/>
      <c r="C128" s="58"/>
      <c r="D128" s="58"/>
      <c r="E128" s="58"/>
      <c r="F128" s="58"/>
      <c r="G128" s="286" t="s">
        <v>478</v>
      </c>
      <c r="H128" s="269"/>
      <c r="I128" s="63"/>
      <c r="J128" s="58"/>
      <c r="K128" s="58"/>
      <c r="L128" s="58"/>
      <c r="M128" s="58"/>
      <c r="N128" s="58"/>
      <c r="O128" s="58"/>
      <c r="P128" s="58"/>
    </row>
    <row r="129" spans="1:16" x14ac:dyDescent="0.25">
      <c r="A129" s="58"/>
      <c r="B129" s="58"/>
      <c r="C129" s="58"/>
      <c r="D129" s="58"/>
      <c r="E129" s="58"/>
      <c r="F129" s="58"/>
      <c r="G129" s="287" t="s">
        <v>534</v>
      </c>
      <c r="H129" s="269"/>
      <c r="I129" s="63"/>
      <c r="J129" s="58"/>
      <c r="K129" s="58"/>
      <c r="L129" s="58"/>
      <c r="M129" s="58"/>
      <c r="N129" s="58"/>
      <c r="O129" s="58"/>
      <c r="P129" s="58"/>
    </row>
    <row r="130" spans="1:16" x14ac:dyDescent="0.25">
      <c r="A130" s="58"/>
      <c r="B130" s="58"/>
      <c r="C130" s="58"/>
      <c r="D130" s="58"/>
      <c r="E130" s="58"/>
      <c r="F130" s="58"/>
      <c r="G130" s="287" t="s">
        <v>405</v>
      </c>
      <c r="H130" s="269"/>
      <c r="I130" s="63"/>
      <c r="J130" s="58"/>
      <c r="K130" s="58"/>
      <c r="L130" s="58"/>
      <c r="M130" s="58"/>
      <c r="N130" s="58"/>
      <c r="O130" s="58"/>
      <c r="P130" s="58"/>
    </row>
    <row r="131" spans="1:16" x14ac:dyDescent="0.25">
      <c r="A131" s="58"/>
      <c r="B131" s="58"/>
      <c r="C131" s="58"/>
      <c r="D131" s="58"/>
      <c r="E131" s="58"/>
      <c r="F131" s="58"/>
      <c r="G131" s="287" t="s">
        <v>493</v>
      </c>
      <c r="H131" s="269"/>
      <c r="I131" s="63"/>
      <c r="J131" s="58"/>
      <c r="K131" s="58"/>
      <c r="L131" s="58"/>
      <c r="M131" s="58"/>
      <c r="N131" s="58"/>
      <c r="O131" s="58"/>
      <c r="P131" s="58"/>
    </row>
    <row r="132" spans="1:16" x14ac:dyDescent="0.25">
      <c r="A132" s="58"/>
      <c r="B132" s="58"/>
      <c r="C132" s="58"/>
      <c r="D132" s="58"/>
      <c r="E132" s="58"/>
      <c r="F132" s="58"/>
      <c r="G132" s="287" t="s">
        <v>407</v>
      </c>
      <c r="H132" s="269"/>
      <c r="I132" s="63"/>
      <c r="J132" s="58"/>
      <c r="K132" s="58"/>
      <c r="L132" s="58"/>
      <c r="M132" s="58"/>
      <c r="N132" s="58"/>
      <c r="O132" s="58"/>
      <c r="P132" s="58"/>
    </row>
    <row r="133" spans="1:16" x14ac:dyDescent="0.25">
      <c r="A133" s="58"/>
      <c r="B133" s="58"/>
      <c r="C133" s="58"/>
      <c r="D133" s="58"/>
      <c r="E133" s="58"/>
      <c r="F133" s="58"/>
      <c r="G133" s="287" t="s">
        <v>494</v>
      </c>
      <c r="H133" s="269"/>
      <c r="I133" s="63"/>
      <c r="J133" s="58"/>
      <c r="K133" s="58"/>
      <c r="L133" s="58"/>
      <c r="M133" s="58"/>
      <c r="N133" s="58"/>
      <c r="O133" s="58"/>
      <c r="P133" s="58"/>
    </row>
    <row r="134" spans="1:16" x14ac:dyDescent="0.25">
      <c r="A134" s="58"/>
      <c r="B134" s="58"/>
      <c r="C134" s="58"/>
      <c r="D134" s="58"/>
      <c r="E134" s="58"/>
      <c r="F134" s="58"/>
      <c r="G134" s="287" t="s">
        <v>495</v>
      </c>
      <c r="H134" s="269"/>
      <c r="I134" s="63"/>
      <c r="J134" s="58"/>
      <c r="K134" s="58"/>
      <c r="L134" s="58"/>
      <c r="M134" s="58"/>
      <c r="N134" s="58"/>
      <c r="O134" s="58"/>
      <c r="P134" s="58"/>
    </row>
    <row r="135" spans="1:16" x14ac:dyDescent="0.25">
      <c r="A135" s="58"/>
      <c r="B135" s="58"/>
      <c r="C135" s="58"/>
      <c r="D135" s="58"/>
      <c r="E135" s="58"/>
      <c r="F135" s="58"/>
      <c r="G135" s="287" t="s">
        <v>409</v>
      </c>
      <c r="H135" s="269"/>
      <c r="I135" s="63"/>
      <c r="J135" s="58"/>
      <c r="K135" s="58"/>
      <c r="L135" s="58"/>
      <c r="M135" s="58"/>
      <c r="N135" s="58"/>
      <c r="O135" s="58"/>
      <c r="P135" s="58"/>
    </row>
    <row r="136" spans="1:16" ht="15.75" thickBot="1" x14ac:dyDescent="0.3">
      <c r="A136" s="58"/>
      <c r="B136" s="58"/>
      <c r="C136" s="58"/>
      <c r="D136" s="58"/>
      <c r="E136" s="58"/>
      <c r="F136" s="58"/>
      <c r="G136" s="287" t="s">
        <v>496</v>
      </c>
      <c r="H136" s="269"/>
      <c r="I136" s="63"/>
      <c r="J136" s="58"/>
      <c r="K136" s="58"/>
      <c r="L136" s="58"/>
      <c r="M136" s="58"/>
      <c r="N136" s="58"/>
      <c r="O136" s="58"/>
      <c r="P136" s="58"/>
    </row>
    <row r="137" spans="1:16" x14ac:dyDescent="0.25">
      <c r="A137" s="58"/>
      <c r="B137" s="58"/>
      <c r="C137" s="58"/>
      <c r="D137" s="58"/>
      <c r="E137" s="58"/>
      <c r="F137" s="58"/>
      <c r="G137" s="284" t="s">
        <v>477</v>
      </c>
      <c r="H137" s="269"/>
      <c r="I137" s="63"/>
      <c r="J137" s="58"/>
      <c r="K137" s="58"/>
      <c r="L137" s="58"/>
      <c r="M137" s="58"/>
      <c r="N137" s="58"/>
      <c r="O137" s="58"/>
      <c r="P137" s="58"/>
    </row>
    <row r="138" spans="1:16" x14ac:dyDescent="0.25">
      <c r="A138" s="58"/>
      <c r="B138" s="58"/>
      <c r="C138" s="58"/>
      <c r="D138" s="58"/>
      <c r="E138" s="58"/>
      <c r="F138" s="58"/>
      <c r="G138" s="285" t="s">
        <v>497</v>
      </c>
      <c r="H138" s="269"/>
      <c r="I138" s="63"/>
      <c r="J138" s="58"/>
      <c r="K138" s="58"/>
      <c r="L138" s="58"/>
      <c r="M138" s="58"/>
      <c r="N138" s="58"/>
      <c r="O138" s="58"/>
      <c r="P138" s="58"/>
    </row>
    <row r="139" spans="1:16" x14ac:dyDescent="0.25">
      <c r="A139" s="58"/>
      <c r="B139" s="58"/>
      <c r="C139" s="58"/>
      <c r="D139" s="58"/>
      <c r="E139" s="58"/>
      <c r="F139" s="58"/>
      <c r="G139" s="286" t="s">
        <v>478</v>
      </c>
      <c r="H139" s="269"/>
      <c r="I139" s="63"/>
      <c r="J139" s="58"/>
      <c r="K139" s="58"/>
      <c r="L139" s="58"/>
      <c r="M139" s="58"/>
      <c r="N139" s="58"/>
      <c r="O139" s="58"/>
      <c r="P139" s="58"/>
    </row>
    <row r="140" spans="1:16" x14ac:dyDescent="0.25">
      <c r="A140" s="58"/>
      <c r="B140" s="58"/>
      <c r="C140" s="58"/>
      <c r="D140" s="58"/>
      <c r="E140" s="58"/>
      <c r="F140" s="58"/>
      <c r="G140" s="287" t="s">
        <v>535</v>
      </c>
      <c r="H140" s="269"/>
      <c r="I140" s="63"/>
      <c r="J140" s="58"/>
      <c r="K140" s="58"/>
      <c r="L140" s="58"/>
      <c r="M140" s="58"/>
      <c r="N140" s="58"/>
      <c r="O140" s="58"/>
      <c r="P140" s="58"/>
    </row>
    <row r="141" spans="1:16" x14ac:dyDescent="0.25">
      <c r="A141" s="58"/>
      <c r="B141" s="58"/>
      <c r="C141" s="58"/>
      <c r="D141" s="58"/>
      <c r="E141" s="58"/>
      <c r="F141" s="58"/>
      <c r="G141" s="287" t="s">
        <v>410</v>
      </c>
      <c r="H141" s="269"/>
      <c r="I141" s="63"/>
      <c r="J141" s="58"/>
      <c r="K141" s="58"/>
      <c r="L141" s="58"/>
      <c r="M141" s="58"/>
      <c r="N141" s="58"/>
      <c r="O141" s="58"/>
      <c r="P141" s="58"/>
    </row>
    <row r="142" spans="1:16" x14ac:dyDescent="0.25">
      <c r="A142" s="58"/>
      <c r="B142" s="58"/>
      <c r="C142" s="58"/>
      <c r="D142" s="58"/>
      <c r="E142" s="58"/>
      <c r="F142" s="58"/>
      <c r="G142" s="287" t="s">
        <v>411</v>
      </c>
      <c r="H142" s="269"/>
      <c r="I142" s="63"/>
      <c r="J142" s="58"/>
      <c r="K142" s="58"/>
      <c r="L142" s="58"/>
      <c r="M142" s="58"/>
      <c r="N142" s="58"/>
      <c r="O142" s="58"/>
      <c r="P142" s="58"/>
    </row>
    <row r="143" spans="1:16" x14ac:dyDescent="0.25">
      <c r="A143" s="58"/>
      <c r="B143" s="58"/>
      <c r="C143" s="58"/>
      <c r="D143" s="58"/>
      <c r="E143" s="58"/>
      <c r="F143" s="58"/>
      <c r="G143" s="287" t="s">
        <v>498</v>
      </c>
      <c r="H143" s="269"/>
      <c r="I143" s="63"/>
      <c r="J143" s="58"/>
      <c r="K143" s="58"/>
      <c r="L143" s="58"/>
      <c r="M143" s="58"/>
      <c r="N143" s="58"/>
      <c r="O143" s="58"/>
      <c r="P143" s="58"/>
    </row>
    <row r="144" spans="1:16" ht="15.75" thickBot="1" x14ac:dyDescent="0.3">
      <c r="A144" s="58"/>
      <c r="B144" s="58"/>
      <c r="C144" s="58"/>
      <c r="D144" s="58"/>
      <c r="E144" s="58"/>
      <c r="F144" s="58"/>
      <c r="G144" s="292"/>
      <c r="H144" s="269"/>
      <c r="I144" s="63"/>
      <c r="J144" s="58"/>
      <c r="K144" s="58"/>
      <c r="L144" s="58"/>
      <c r="M144" s="58"/>
      <c r="N144" s="58"/>
      <c r="O144" s="58"/>
      <c r="P144" s="58"/>
    </row>
    <row r="145" spans="1:16" x14ac:dyDescent="0.25">
      <c r="A145" s="58"/>
      <c r="B145" s="58"/>
      <c r="C145" s="58"/>
      <c r="D145" s="58"/>
      <c r="E145" s="58"/>
      <c r="F145" s="58"/>
      <c r="G145" s="268"/>
      <c r="H145" s="269"/>
      <c r="I145" s="63"/>
      <c r="J145" s="58"/>
      <c r="K145" s="58"/>
      <c r="L145" s="58"/>
      <c r="M145" s="58"/>
      <c r="N145" s="58"/>
      <c r="O145" s="58"/>
      <c r="P145" s="58"/>
    </row>
    <row r="146" spans="1:16" ht="15.75" x14ac:dyDescent="0.25">
      <c r="A146" s="58"/>
      <c r="B146" s="58"/>
      <c r="C146" s="58"/>
      <c r="D146" s="58"/>
      <c r="E146" s="58"/>
      <c r="F146" s="58"/>
      <c r="G146" s="150"/>
      <c r="H146" s="269"/>
      <c r="I146" s="63"/>
      <c r="J146" s="58"/>
      <c r="K146" s="58"/>
      <c r="L146" s="58"/>
      <c r="M146" s="58"/>
      <c r="N146" s="58"/>
      <c r="O146" s="58"/>
      <c r="P146" s="58"/>
    </row>
    <row r="147" spans="1:16" x14ac:dyDescent="0.25">
      <c r="A147" s="58"/>
      <c r="B147" s="58"/>
      <c r="C147" s="58"/>
      <c r="D147" s="58"/>
      <c r="E147" s="58"/>
      <c r="F147" s="58"/>
      <c r="G147" s="102" t="s">
        <v>290</v>
      </c>
      <c r="H147" s="269"/>
      <c r="I147" s="63"/>
      <c r="J147" s="58"/>
      <c r="K147" s="58"/>
      <c r="L147" s="58"/>
      <c r="M147" s="58"/>
      <c r="N147" s="58"/>
      <c r="O147" s="58"/>
      <c r="P147" s="58"/>
    </row>
    <row r="148" spans="1:16" x14ac:dyDescent="0.25">
      <c r="A148" s="58"/>
      <c r="B148" s="58"/>
      <c r="C148" s="58"/>
      <c r="D148" s="58"/>
      <c r="E148" s="58"/>
      <c r="F148" s="58"/>
      <c r="G148" s="64"/>
      <c r="H148" s="269"/>
      <c r="I148" s="63"/>
      <c r="J148" s="58"/>
      <c r="K148" s="58"/>
      <c r="L148" s="58"/>
      <c r="M148" s="58"/>
      <c r="N148" s="58"/>
      <c r="O148" s="58"/>
      <c r="P148" s="58"/>
    </row>
    <row r="149" spans="1:16" ht="90" x14ac:dyDescent="0.25">
      <c r="A149" s="58"/>
      <c r="B149" s="58"/>
      <c r="C149" s="58"/>
      <c r="D149" s="58"/>
      <c r="E149" s="58"/>
      <c r="F149" s="58"/>
      <c r="G149" s="64" t="s">
        <v>283</v>
      </c>
      <c r="H149" s="269"/>
      <c r="I149" s="63"/>
      <c r="J149" s="58"/>
      <c r="K149" s="58"/>
      <c r="L149" s="58"/>
      <c r="M149" s="58"/>
      <c r="N149" s="58"/>
      <c r="O149" s="58"/>
      <c r="P149" s="58"/>
    </row>
    <row r="150" spans="1:16" x14ac:dyDescent="0.25">
      <c r="A150" s="58"/>
      <c r="B150" s="58"/>
      <c r="C150" s="58"/>
      <c r="D150" s="58"/>
      <c r="E150" s="58"/>
      <c r="F150" s="58"/>
      <c r="G150" s="64"/>
      <c r="H150" s="269"/>
      <c r="I150" s="63"/>
      <c r="J150" s="58"/>
      <c r="K150" s="58"/>
      <c r="L150" s="58"/>
      <c r="M150" s="58"/>
      <c r="N150" s="58"/>
      <c r="O150" s="58"/>
      <c r="P150" s="58"/>
    </row>
    <row r="151" spans="1:16" ht="45" x14ac:dyDescent="0.25">
      <c r="A151" s="58"/>
      <c r="B151" s="58"/>
      <c r="C151" s="58"/>
      <c r="D151" s="58"/>
      <c r="E151" s="58"/>
      <c r="F151" s="58"/>
      <c r="G151" s="64" t="s">
        <v>284</v>
      </c>
      <c r="H151" s="269"/>
      <c r="I151" s="63"/>
      <c r="J151" s="58"/>
      <c r="K151" s="58"/>
      <c r="L151" s="58"/>
      <c r="M151" s="58"/>
      <c r="N151" s="58"/>
      <c r="O151" s="58"/>
      <c r="P151" s="58"/>
    </row>
    <row r="152" spans="1:16" ht="30" x14ac:dyDescent="0.25">
      <c r="A152" s="58"/>
      <c r="B152" s="58"/>
      <c r="C152" s="58"/>
      <c r="D152" s="58"/>
      <c r="E152" s="58"/>
      <c r="F152" s="58"/>
      <c r="G152" s="153" t="s">
        <v>285</v>
      </c>
      <c r="H152" s="269"/>
      <c r="I152" s="63"/>
      <c r="J152" s="58"/>
      <c r="K152" s="58"/>
      <c r="L152" s="58"/>
      <c r="M152" s="58"/>
      <c r="N152" s="58"/>
      <c r="O152" s="58"/>
      <c r="P152" s="58"/>
    </row>
    <row r="153" spans="1:16" ht="105" x14ac:dyDescent="0.25">
      <c r="A153" s="58"/>
      <c r="B153" s="58"/>
      <c r="C153" s="58"/>
      <c r="D153" s="58"/>
      <c r="E153" s="58"/>
      <c r="F153" s="58"/>
      <c r="G153" s="152" t="s">
        <v>286</v>
      </c>
      <c r="H153" s="269"/>
      <c r="I153" s="63"/>
      <c r="J153" s="58"/>
      <c r="K153" s="58"/>
      <c r="L153" s="58"/>
      <c r="M153" s="58"/>
      <c r="N153" s="58"/>
      <c r="O153" s="58"/>
      <c r="P153" s="58"/>
    </row>
    <row r="154" spans="1:16" x14ac:dyDescent="0.25">
      <c r="A154" s="58"/>
      <c r="B154" s="58"/>
      <c r="C154" s="58"/>
      <c r="D154" s="58"/>
      <c r="E154" s="58"/>
      <c r="F154" s="58"/>
      <c r="G154" s="155" t="s">
        <v>291</v>
      </c>
      <c r="H154" s="269"/>
      <c r="I154" s="63"/>
      <c r="J154" s="58"/>
      <c r="K154" s="58"/>
      <c r="L154" s="58"/>
      <c r="M154" s="58"/>
      <c r="N154" s="58"/>
      <c r="O154" s="58"/>
      <c r="P154" s="58"/>
    </row>
    <row r="155" spans="1:16" x14ac:dyDescent="0.25">
      <c r="A155" s="58"/>
      <c r="B155" s="58"/>
      <c r="C155" s="58"/>
      <c r="D155" s="58"/>
      <c r="E155" s="58"/>
      <c r="F155" s="58"/>
      <c r="G155" s="155" t="s">
        <v>292</v>
      </c>
      <c r="H155" s="269"/>
      <c r="I155" s="63"/>
      <c r="J155" s="58"/>
      <c r="K155" s="58"/>
      <c r="L155" s="58"/>
      <c r="M155" s="58"/>
      <c r="N155" s="58"/>
      <c r="O155" s="58"/>
      <c r="P155" s="58"/>
    </row>
    <row r="156" spans="1:16" x14ac:dyDescent="0.25">
      <c r="A156" s="58"/>
      <c r="B156" s="58"/>
      <c r="C156" s="58"/>
      <c r="D156" s="58"/>
      <c r="E156" s="58"/>
      <c r="F156" s="58"/>
      <c r="G156" s="155" t="s">
        <v>293</v>
      </c>
      <c r="H156" s="269"/>
      <c r="I156" s="63"/>
      <c r="J156" s="58"/>
      <c r="K156" s="58"/>
      <c r="L156" s="58"/>
      <c r="M156" s="58"/>
      <c r="N156" s="58"/>
      <c r="O156" s="58"/>
      <c r="P156" s="58"/>
    </row>
    <row r="157" spans="1:16" x14ac:dyDescent="0.25">
      <c r="A157" s="58"/>
      <c r="B157" s="58"/>
      <c r="C157" s="58"/>
      <c r="D157" s="58"/>
      <c r="E157" s="58"/>
      <c r="F157" s="58"/>
      <c r="G157" s="155" t="s">
        <v>294</v>
      </c>
      <c r="H157" s="269"/>
      <c r="I157" s="63"/>
      <c r="J157" s="58"/>
      <c r="K157" s="58"/>
      <c r="L157" s="58"/>
      <c r="M157" s="58"/>
      <c r="N157" s="58"/>
      <c r="O157" s="58"/>
      <c r="P157" s="58"/>
    </row>
    <row r="158" spans="1:16" x14ac:dyDescent="0.25">
      <c r="A158" s="58"/>
      <c r="B158" s="58"/>
      <c r="C158" s="58"/>
      <c r="D158" s="58"/>
      <c r="E158" s="58"/>
      <c r="F158" s="58"/>
      <c r="G158" s="155" t="s">
        <v>295</v>
      </c>
      <c r="H158" s="269"/>
      <c r="I158" s="63"/>
      <c r="J158" s="58"/>
      <c r="K158" s="58"/>
      <c r="L158" s="58"/>
      <c r="M158" s="58"/>
      <c r="N158" s="58"/>
      <c r="O158" s="58"/>
      <c r="P158" s="58"/>
    </row>
    <row r="159" spans="1:16" x14ac:dyDescent="0.25">
      <c r="A159" s="58"/>
      <c r="B159" s="58"/>
      <c r="C159" s="58"/>
      <c r="D159" s="58"/>
      <c r="E159" s="58"/>
      <c r="F159" s="58"/>
      <c r="G159" s="151">
        <v>3</v>
      </c>
      <c r="H159" s="269"/>
      <c r="I159" s="63"/>
      <c r="J159" s="58"/>
      <c r="K159" s="58"/>
      <c r="L159" s="58"/>
      <c r="M159" s="58"/>
      <c r="N159" s="58"/>
      <c r="O159" s="58"/>
      <c r="P159" s="58"/>
    </row>
    <row r="160" spans="1:16" ht="60" x14ac:dyDescent="0.25">
      <c r="A160" s="58"/>
      <c r="B160" s="58"/>
      <c r="C160" s="58"/>
      <c r="D160" s="58"/>
      <c r="E160" s="58"/>
      <c r="F160" s="58"/>
      <c r="G160" s="85" t="s">
        <v>608</v>
      </c>
      <c r="H160" s="269"/>
      <c r="I160" s="63"/>
      <c r="J160" s="58"/>
      <c r="K160" s="58"/>
      <c r="L160" s="58"/>
      <c r="M160" s="58"/>
      <c r="N160" s="58"/>
      <c r="O160" s="58"/>
      <c r="P160" s="58"/>
    </row>
    <row r="161" spans="1:16" ht="42" customHeight="1" x14ac:dyDescent="0.25">
      <c r="A161" s="58"/>
      <c r="B161" s="58"/>
      <c r="C161" s="58"/>
      <c r="D161" s="58"/>
      <c r="E161" s="58"/>
      <c r="F161" s="58"/>
      <c r="G161" s="97" t="s">
        <v>287</v>
      </c>
      <c r="H161" s="269"/>
      <c r="I161" s="63"/>
      <c r="J161" s="58"/>
      <c r="K161" s="58"/>
      <c r="L161" s="58"/>
      <c r="M161" s="58"/>
      <c r="N161" s="58"/>
      <c r="O161" s="58"/>
      <c r="P161" s="58"/>
    </row>
    <row r="162" spans="1:16" ht="71.25" customHeight="1" x14ac:dyDescent="0.25">
      <c r="A162" s="58"/>
      <c r="B162" s="58"/>
      <c r="C162" s="58"/>
      <c r="D162" s="58"/>
      <c r="E162" s="58"/>
      <c r="F162" s="58"/>
      <c r="G162" s="328" t="s">
        <v>609</v>
      </c>
      <c r="H162" s="269"/>
      <c r="I162" s="63"/>
      <c r="J162" s="58"/>
      <c r="K162" s="58"/>
      <c r="L162" s="58"/>
      <c r="M162" s="58"/>
      <c r="N162" s="58"/>
      <c r="O162" s="58"/>
      <c r="P162" s="58"/>
    </row>
    <row r="163" spans="1:16" ht="42" customHeight="1" x14ac:dyDescent="0.25">
      <c r="A163" s="58"/>
      <c r="B163" s="58"/>
      <c r="C163" s="58"/>
      <c r="D163" s="58"/>
      <c r="E163" s="58"/>
      <c r="F163" s="58"/>
      <c r="G163"/>
      <c r="H163" s="269"/>
      <c r="I163" s="63"/>
      <c r="J163" s="58"/>
      <c r="K163" s="58"/>
      <c r="L163" s="58"/>
      <c r="M163" s="58"/>
      <c r="N163" s="58"/>
      <c r="O163" s="58"/>
      <c r="P163" s="58"/>
    </row>
    <row r="164" spans="1:16" ht="62.25" customHeight="1" x14ac:dyDescent="0.25">
      <c r="A164" s="58"/>
      <c r="B164" s="58"/>
      <c r="C164" s="58"/>
      <c r="D164" s="58"/>
      <c r="E164" s="58"/>
      <c r="F164" s="58"/>
      <c r="G164" s="97" t="s">
        <v>610</v>
      </c>
      <c r="H164" s="269"/>
      <c r="I164" s="63"/>
      <c r="J164" s="58"/>
      <c r="K164" s="58"/>
      <c r="L164" s="58"/>
      <c r="M164" s="58"/>
      <c r="N164" s="58"/>
      <c r="O164" s="58"/>
      <c r="P164" s="58"/>
    </row>
    <row r="165" spans="1:16" x14ac:dyDescent="0.25">
      <c r="A165" s="58"/>
      <c r="B165" s="58"/>
      <c r="C165" s="58"/>
      <c r="D165" s="58"/>
      <c r="E165" s="58"/>
      <c r="F165" s="58"/>
      <c r="G165" s="64"/>
      <c r="H165" s="269"/>
      <c r="I165" s="63"/>
      <c r="J165" s="58"/>
      <c r="K165" s="58"/>
      <c r="L165" s="58"/>
      <c r="M165" s="58"/>
      <c r="N165" s="58"/>
      <c r="O165" s="58"/>
      <c r="P165" s="58"/>
    </row>
    <row r="166" spans="1:16" ht="30" x14ac:dyDescent="0.25">
      <c r="A166" s="58"/>
      <c r="B166" s="58"/>
      <c r="C166" s="58"/>
      <c r="D166" s="58"/>
      <c r="E166" s="58"/>
      <c r="F166" s="58"/>
      <c r="G166" s="329" t="s">
        <v>611</v>
      </c>
      <c r="H166" s="269"/>
      <c r="I166" s="63"/>
      <c r="J166" s="58"/>
      <c r="K166" s="58"/>
      <c r="L166" s="58"/>
      <c r="M166" s="58"/>
      <c r="N166" s="58"/>
      <c r="O166" s="58"/>
      <c r="P166" s="58"/>
    </row>
    <row r="167" spans="1:16" ht="63" x14ac:dyDescent="0.25">
      <c r="A167" s="58"/>
      <c r="B167" s="58"/>
      <c r="C167" s="58"/>
      <c r="D167" s="58"/>
      <c r="E167" s="58"/>
      <c r="F167" s="58"/>
      <c r="G167" s="331" t="s">
        <v>612</v>
      </c>
      <c r="H167" s="269"/>
      <c r="I167" s="63"/>
      <c r="J167" s="58"/>
      <c r="K167" s="58"/>
      <c r="L167" s="58"/>
      <c r="M167" s="58"/>
      <c r="N167" s="58"/>
      <c r="O167" s="58"/>
      <c r="P167" s="58"/>
    </row>
    <row r="168" spans="1:16" ht="95.25" customHeight="1" x14ac:dyDescent="0.25">
      <c r="A168" s="58"/>
      <c r="B168" s="58"/>
      <c r="C168" s="58"/>
      <c r="D168" s="58"/>
      <c r="E168" s="58"/>
      <c r="F168" s="58"/>
      <c r="G168" s="331" t="s">
        <v>613</v>
      </c>
      <c r="H168" s="269"/>
      <c r="I168" s="63"/>
      <c r="J168" s="58"/>
      <c r="K168" s="58"/>
      <c r="L168" s="58"/>
      <c r="M168" s="58"/>
      <c r="N168" s="58"/>
      <c r="O168" s="58"/>
      <c r="P168" s="58"/>
    </row>
    <row r="169" spans="1:16" ht="15.75" x14ac:dyDescent="0.25">
      <c r="A169" s="58"/>
      <c r="B169" s="58"/>
      <c r="C169" s="58"/>
      <c r="D169" s="58"/>
      <c r="E169" s="58"/>
      <c r="F169" s="58"/>
      <c r="G169" s="330" t="s">
        <v>288</v>
      </c>
      <c r="H169" s="269"/>
      <c r="I169" s="63"/>
      <c r="J169" s="58"/>
      <c r="K169" s="58"/>
      <c r="L169" s="58"/>
      <c r="M169" s="58"/>
      <c r="N169" s="58"/>
      <c r="O169" s="58"/>
      <c r="P169" s="58"/>
    </row>
    <row r="170" spans="1:16" ht="63" x14ac:dyDescent="0.25">
      <c r="A170" s="58"/>
      <c r="B170" s="58"/>
      <c r="C170" s="58"/>
      <c r="D170" s="58"/>
      <c r="E170" s="58"/>
      <c r="F170" s="58"/>
      <c r="G170" s="331" t="s">
        <v>289</v>
      </c>
      <c r="H170" s="269"/>
      <c r="I170" s="63"/>
      <c r="J170" s="58"/>
      <c r="K170" s="58"/>
      <c r="L170" s="58"/>
      <c r="M170" s="58"/>
      <c r="N170" s="58"/>
      <c r="O170" s="58"/>
      <c r="P170" s="58"/>
    </row>
    <row r="171" spans="1:16" ht="47.25" x14ac:dyDescent="0.25">
      <c r="A171" s="58"/>
      <c r="B171" s="58"/>
      <c r="C171" s="58"/>
      <c r="D171" s="58"/>
      <c r="E171" s="58"/>
      <c r="F171" s="58"/>
      <c r="G171" s="332" t="s">
        <v>619</v>
      </c>
      <c r="H171" s="269"/>
      <c r="I171" s="63"/>
      <c r="J171" s="58"/>
      <c r="K171" s="58"/>
      <c r="L171" s="58"/>
      <c r="M171" s="58"/>
      <c r="N171" s="58"/>
      <c r="O171" s="58"/>
      <c r="P171" s="58"/>
    </row>
    <row r="172" spans="1:16" ht="173.25" x14ac:dyDescent="0.25">
      <c r="A172" s="58"/>
      <c r="B172" s="58"/>
      <c r="C172" s="58"/>
      <c r="D172" s="58"/>
      <c r="E172" s="58"/>
      <c r="F172" s="58"/>
      <c r="G172" s="332" t="s">
        <v>620</v>
      </c>
      <c r="H172" s="269"/>
      <c r="I172" s="63"/>
      <c r="J172" s="58"/>
      <c r="K172" s="58"/>
      <c r="L172" s="58"/>
      <c r="M172" s="58"/>
      <c r="N172" s="58"/>
      <c r="O172" s="58"/>
      <c r="P172" s="58"/>
    </row>
    <row r="173" spans="1:16" ht="15.75" x14ac:dyDescent="0.25">
      <c r="A173" s="58"/>
      <c r="B173" s="58"/>
      <c r="C173" s="58"/>
      <c r="D173" s="58"/>
      <c r="E173" s="58"/>
      <c r="F173" s="58"/>
      <c r="G173" s="330" t="s">
        <v>614</v>
      </c>
      <c r="H173" s="269"/>
      <c r="I173" s="63"/>
      <c r="J173" s="58"/>
      <c r="K173" s="58"/>
      <c r="L173" s="58"/>
      <c r="M173" s="58"/>
      <c r="N173" s="58"/>
      <c r="O173" s="58"/>
      <c r="P173" s="58"/>
    </row>
    <row r="174" spans="1:16" ht="15.75" x14ac:dyDescent="0.25">
      <c r="A174" s="58"/>
      <c r="B174" s="58"/>
      <c r="C174" s="58"/>
      <c r="D174" s="58"/>
      <c r="E174" s="58"/>
      <c r="F174" s="58"/>
      <c r="G174" s="331"/>
      <c r="H174" s="269"/>
      <c r="I174" s="63"/>
      <c r="J174" s="58"/>
      <c r="K174" s="58"/>
      <c r="L174" s="58"/>
      <c r="M174" s="58"/>
      <c r="N174" s="58"/>
      <c r="O174" s="58"/>
      <c r="P174" s="58"/>
    </row>
    <row r="175" spans="1:16" s="154" customFormat="1" ht="31.5" x14ac:dyDescent="0.25">
      <c r="A175" s="156"/>
      <c r="B175" s="156"/>
      <c r="C175" s="156"/>
      <c r="D175" s="156"/>
      <c r="E175" s="156"/>
      <c r="F175" s="156"/>
      <c r="G175" s="331" t="s">
        <v>615</v>
      </c>
      <c r="H175" s="269"/>
      <c r="I175" s="59"/>
      <c r="J175" s="156"/>
      <c r="K175" s="156"/>
      <c r="L175" s="156"/>
      <c r="M175" s="156"/>
      <c r="N175" s="156"/>
      <c r="O175" s="156"/>
      <c r="P175" s="156"/>
    </row>
    <row r="176" spans="1:16" ht="126" x14ac:dyDescent="0.25">
      <c r="A176" s="58"/>
      <c r="B176" s="58"/>
      <c r="C176" s="58"/>
      <c r="D176" s="58"/>
      <c r="E176" s="58"/>
      <c r="F176" s="58"/>
      <c r="G176" s="331" t="s">
        <v>621</v>
      </c>
      <c r="H176" s="269"/>
      <c r="I176" s="63"/>
      <c r="J176" s="58"/>
      <c r="K176" s="58"/>
      <c r="L176" s="58"/>
      <c r="M176" s="58"/>
      <c r="N176" s="58"/>
      <c r="O176" s="58"/>
      <c r="P176" s="58"/>
    </row>
    <row r="177" spans="1:16" ht="31.5" x14ac:dyDescent="0.25">
      <c r="A177" s="58"/>
      <c r="B177" s="58"/>
      <c r="C177" s="58"/>
      <c r="D177" s="58"/>
      <c r="E177" s="58"/>
      <c r="F177" s="58"/>
      <c r="G177" s="331" t="s">
        <v>616</v>
      </c>
      <c r="H177" s="269"/>
      <c r="I177" s="63"/>
      <c r="J177" s="58"/>
      <c r="K177" s="58"/>
      <c r="L177" s="58"/>
      <c r="M177" s="58"/>
      <c r="N177" s="58"/>
      <c r="O177" s="58"/>
      <c r="P177" s="58"/>
    </row>
    <row r="178" spans="1:16" ht="63" x14ac:dyDescent="0.25">
      <c r="A178" s="58"/>
      <c r="B178" s="58"/>
      <c r="C178" s="58"/>
      <c r="D178" s="58"/>
      <c r="E178" s="58"/>
      <c r="F178" s="58"/>
      <c r="G178" s="331" t="s">
        <v>622</v>
      </c>
      <c r="H178" s="269"/>
      <c r="I178" s="63"/>
      <c r="J178" s="58"/>
      <c r="K178" s="58"/>
      <c r="L178" s="58"/>
      <c r="M178" s="58"/>
      <c r="N178" s="58"/>
      <c r="O178" s="58"/>
      <c r="P178" s="58"/>
    </row>
    <row r="179" spans="1:16" ht="78.75" x14ac:dyDescent="0.25">
      <c r="A179" s="58"/>
      <c r="B179" s="58"/>
      <c r="C179" s="58"/>
      <c r="D179" s="58"/>
      <c r="E179" s="58"/>
      <c r="F179" s="58"/>
      <c r="G179" s="331" t="s">
        <v>617</v>
      </c>
      <c r="H179" s="269"/>
      <c r="I179" s="63"/>
      <c r="J179" s="58"/>
      <c r="K179" s="58"/>
      <c r="L179" s="58"/>
      <c r="M179" s="58"/>
      <c r="N179" s="58"/>
      <c r="O179" s="58"/>
      <c r="P179" s="58"/>
    </row>
    <row r="180" spans="1:16" ht="110.25" x14ac:dyDescent="0.25">
      <c r="A180" s="58"/>
      <c r="B180" s="58"/>
      <c r="C180" s="58"/>
      <c r="D180" s="58"/>
      <c r="E180" s="58"/>
      <c r="F180" s="58"/>
      <c r="G180" s="331" t="s">
        <v>623</v>
      </c>
      <c r="H180" s="269"/>
      <c r="I180" s="63"/>
      <c r="J180" s="58"/>
      <c r="K180" s="58"/>
      <c r="L180" s="58"/>
      <c r="M180" s="58"/>
      <c r="N180" s="58"/>
      <c r="O180" s="58"/>
      <c r="P180" s="58"/>
    </row>
    <row r="181" spans="1:16" ht="47.25" x14ac:dyDescent="0.25">
      <c r="A181" s="58"/>
      <c r="B181" s="58"/>
      <c r="C181" s="58"/>
      <c r="D181" s="58"/>
      <c r="E181" s="58"/>
      <c r="F181" s="58"/>
      <c r="G181" s="331" t="s">
        <v>618</v>
      </c>
      <c r="H181" s="269"/>
      <c r="I181" s="63"/>
      <c r="J181" s="58"/>
      <c r="K181" s="58"/>
      <c r="L181" s="58"/>
      <c r="M181" s="58"/>
      <c r="N181" s="58"/>
      <c r="O181" s="58"/>
      <c r="P181" s="58"/>
    </row>
    <row r="182" spans="1:16" ht="63" x14ac:dyDescent="0.25">
      <c r="A182" s="58"/>
      <c r="B182" s="58"/>
      <c r="C182" s="58"/>
      <c r="D182" s="58"/>
      <c r="E182" s="58"/>
      <c r="F182" s="58"/>
      <c r="G182" s="331" t="s">
        <v>642</v>
      </c>
      <c r="H182" s="269"/>
      <c r="I182" s="63"/>
      <c r="J182" s="58"/>
      <c r="K182" s="58"/>
      <c r="L182" s="58"/>
      <c r="M182" s="58"/>
      <c r="N182" s="58"/>
      <c r="O182" s="58"/>
      <c r="P182" s="58"/>
    </row>
    <row r="183" spans="1:16" x14ac:dyDescent="0.25">
      <c r="A183" s="58"/>
      <c r="B183" s="58"/>
      <c r="C183" s="58"/>
      <c r="D183" s="58"/>
      <c r="E183" s="58"/>
      <c r="F183" s="58"/>
      <c r="H183" s="269"/>
      <c r="I183" s="63"/>
      <c r="J183" s="58"/>
      <c r="K183" s="58"/>
      <c r="L183" s="58"/>
      <c r="M183" s="58"/>
      <c r="N183" s="58"/>
      <c r="O183" s="58"/>
      <c r="P183" s="58"/>
    </row>
    <row r="184" spans="1:16" x14ac:dyDescent="0.25">
      <c r="A184" s="58"/>
      <c r="B184" s="58"/>
      <c r="C184" s="58"/>
      <c r="D184" s="58"/>
      <c r="E184" s="58"/>
      <c r="F184" s="58"/>
      <c r="G184" s="63"/>
      <c r="H184" s="269"/>
      <c r="I184" s="63"/>
      <c r="J184" s="58"/>
      <c r="K184" s="58"/>
      <c r="L184" s="58"/>
      <c r="M184" s="58"/>
      <c r="N184" s="58"/>
      <c r="O184" s="58"/>
      <c r="P184" s="58"/>
    </row>
    <row r="185" spans="1:16" x14ac:dyDescent="0.25">
      <c r="A185" s="58"/>
      <c r="B185" s="58"/>
      <c r="C185" s="58"/>
      <c r="D185" s="58"/>
      <c r="E185" s="58"/>
      <c r="F185" s="58"/>
      <c r="G185" s="63"/>
      <c r="H185" s="269"/>
      <c r="I185" s="63"/>
      <c r="J185" s="58"/>
      <c r="K185" s="58"/>
      <c r="L185" s="58"/>
      <c r="M185" s="58"/>
      <c r="N185" s="58"/>
      <c r="O185" s="58"/>
      <c r="P185" s="58"/>
    </row>
    <row r="186" spans="1:16" x14ac:dyDescent="0.25">
      <c r="A186" s="58"/>
      <c r="B186" s="58"/>
      <c r="C186" s="58"/>
      <c r="D186" s="58"/>
      <c r="E186" s="58"/>
      <c r="F186" s="58"/>
      <c r="G186" s="63"/>
      <c r="H186" s="269"/>
      <c r="I186" s="63"/>
      <c r="J186" s="58"/>
      <c r="K186" s="58"/>
      <c r="L186" s="58"/>
      <c r="M186" s="58"/>
      <c r="N186" s="58"/>
      <c r="O186" s="58"/>
      <c r="P186" s="58"/>
    </row>
    <row r="187" spans="1:16" x14ac:dyDescent="0.25">
      <c r="A187" s="58"/>
      <c r="B187" s="58"/>
      <c r="C187" s="58"/>
      <c r="D187" s="58"/>
      <c r="E187" s="58"/>
      <c r="F187" s="58"/>
      <c r="G187" s="63"/>
      <c r="H187" s="269"/>
      <c r="I187" s="63"/>
      <c r="J187" s="58"/>
      <c r="K187" s="58"/>
      <c r="L187" s="58"/>
      <c r="M187" s="58"/>
      <c r="N187" s="58"/>
      <c r="O187" s="58"/>
      <c r="P187" s="58"/>
    </row>
    <row r="188" spans="1:16" x14ac:dyDescent="0.25">
      <c r="A188" s="58"/>
      <c r="B188" s="58"/>
      <c r="C188" s="58"/>
      <c r="D188" s="58"/>
      <c r="E188" s="58"/>
      <c r="F188" s="58"/>
      <c r="G188" s="63"/>
      <c r="H188" s="269"/>
      <c r="I188" s="63"/>
      <c r="J188" s="58"/>
      <c r="K188" s="58"/>
      <c r="L188" s="58"/>
      <c r="M188" s="58"/>
      <c r="N188" s="58"/>
      <c r="O188" s="58"/>
      <c r="P188" s="58"/>
    </row>
    <row r="189" spans="1:16" x14ac:dyDescent="0.25">
      <c r="A189" s="58"/>
      <c r="B189" s="58"/>
      <c r="C189" s="58"/>
      <c r="D189" s="58"/>
      <c r="E189" s="58"/>
      <c r="F189" s="58"/>
      <c r="G189" s="63"/>
      <c r="H189" s="269"/>
      <c r="I189" s="63"/>
      <c r="J189" s="58"/>
      <c r="K189" s="58"/>
      <c r="L189" s="58"/>
      <c r="M189" s="58"/>
      <c r="N189" s="58"/>
      <c r="O189" s="58"/>
      <c r="P189" s="58"/>
    </row>
    <row r="190" spans="1:16" x14ac:dyDescent="0.25">
      <c r="A190" s="58"/>
      <c r="B190" s="58"/>
      <c r="C190" s="58"/>
      <c r="D190" s="58"/>
      <c r="E190" s="58"/>
      <c r="F190" s="58"/>
      <c r="G190" s="63"/>
      <c r="H190" s="269"/>
      <c r="I190" s="63"/>
      <c r="J190" s="58"/>
      <c r="K190" s="58"/>
      <c r="L190" s="58"/>
      <c r="M190" s="58"/>
      <c r="N190" s="58"/>
      <c r="O190" s="58"/>
      <c r="P190" s="58"/>
    </row>
    <row r="191" spans="1:16" x14ac:dyDescent="0.25">
      <c r="A191" s="58"/>
      <c r="B191" s="58"/>
      <c r="C191" s="58"/>
      <c r="D191" s="58"/>
      <c r="E191" s="58"/>
      <c r="F191" s="58"/>
      <c r="G191" s="63"/>
      <c r="H191" s="269"/>
      <c r="I191" s="63"/>
      <c r="J191" s="58"/>
      <c r="K191" s="58"/>
      <c r="L191" s="58"/>
      <c r="M191" s="58"/>
      <c r="N191" s="58"/>
      <c r="O191" s="58"/>
      <c r="P191" s="58"/>
    </row>
    <row r="192" spans="1:16" x14ac:dyDescent="0.25">
      <c r="A192" s="58"/>
      <c r="B192" s="58"/>
      <c r="C192" s="58"/>
      <c r="D192" s="58"/>
      <c r="E192" s="58"/>
      <c r="F192" s="58"/>
      <c r="G192" s="63"/>
      <c r="H192" s="269"/>
      <c r="I192" s="63"/>
      <c r="J192" s="58"/>
      <c r="K192" s="58"/>
      <c r="L192" s="58"/>
      <c r="M192" s="58"/>
      <c r="N192" s="58"/>
      <c r="O192" s="58"/>
      <c r="P192" s="58"/>
    </row>
    <row r="193" spans="1:16" x14ac:dyDescent="0.25">
      <c r="A193" s="58"/>
      <c r="B193" s="58"/>
      <c r="C193" s="58"/>
      <c r="D193" s="58"/>
      <c r="E193" s="58"/>
      <c r="F193" s="58"/>
      <c r="G193" s="63"/>
      <c r="H193" s="269"/>
      <c r="I193" s="63"/>
      <c r="J193" s="58"/>
      <c r="K193" s="58"/>
      <c r="L193" s="58"/>
      <c r="M193" s="58"/>
      <c r="N193" s="58"/>
      <c r="O193" s="58"/>
      <c r="P193" s="58"/>
    </row>
    <row r="194" spans="1:16" x14ac:dyDescent="0.25">
      <c r="A194" s="58"/>
      <c r="B194" s="58"/>
      <c r="C194" s="58"/>
      <c r="D194" s="58"/>
      <c r="E194" s="58"/>
      <c r="F194" s="58"/>
      <c r="G194" s="63"/>
      <c r="H194" s="269"/>
      <c r="I194" s="63"/>
      <c r="J194" s="58"/>
      <c r="K194" s="58"/>
      <c r="L194" s="58"/>
      <c r="M194" s="58"/>
      <c r="N194" s="58"/>
      <c r="O194" s="58"/>
      <c r="P194" s="58"/>
    </row>
    <row r="195" spans="1:16" x14ac:dyDescent="0.25">
      <c r="A195" s="58"/>
      <c r="B195" s="58"/>
      <c r="C195" s="58"/>
      <c r="D195" s="58"/>
      <c r="E195" s="58"/>
      <c r="F195" s="58"/>
      <c r="G195" s="63"/>
      <c r="H195" s="269"/>
      <c r="I195" s="63"/>
      <c r="J195" s="58"/>
      <c r="K195" s="58"/>
      <c r="L195" s="58"/>
      <c r="M195" s="58"/>
      <c r="N195" s="58"/>
      <c r="O195" s="58"/>
      <c r="P195" s="58"/>
    </row>
    <row r="196" spans="1:16" x14ac:dyDescent="0.25">
      <c r="A196" s="58"/>
      <c r="B196" s="58"/>
      <c r="C196" s="58"/>
      <c r="D196" s="58"/>
      <c r="E196" s="58"/>
      <c r="F196" s="58"/>
      <c r="G196" s="63"/>
      <c r="H196" s="269"/>
      <c r="I196" s="63"/>
      <c r="J196" s="58"/>
      <c r="K196" s="58"/>
      <c r="L196" s="58"/>
      <c r="M196" s="58"/>
      <c r="N196" s="58"/>
      <c r="O196" s="58"/>
      <c r="P196" s="58"/>
    </row>
    <row r="197" spans="1:16" x14ac:dyDescent="0.25">
      <c r="A197" s="58"/>
      <c r="B197" s="58"/>
      <c r="C197" s="58"/>
      <c r="D197" s="58"/>
      <c r="E197" s="58"/>
      <c r="F197" s="58"/>
      <c r="G197" s="63"/>
      <c r="H197" s="269"/>
      <c r="I197" s="63"/>
      <c r="J197" s="58"/>
      <c r="K197" s="58"/>
      <c r="L197" s="58"/>
      <c r="M197" s="58"/>
      <c r="N197" s="58"/>
      <c r="O197" s="58"/>
      <c r="P197" s="58"/>
    </row>
  </sheetData>
  <pageMargins left="0.7" right="0.7" top="0.75" bottom="0.75" header="0.3" footer="0.3"/>
  <pageSetup orientation="portrait" horizontalDpi="4294967293" verticalDpi="4294967293"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1">
    <tabColor theme="3" tint="0.59999389629810485"/>
  </sheetPr>
  <dimension ref="A1:Q109"/>
  <sheetViews>
    <sheetView showGridLines="0" topLeftCell="F1" zoomScaleNormal="100" workbookViewId="0">
      <pane ySplit="3" topLeftCell="A67" activePane="bottomLeft" state="frozen"/>
      <selection activeCell="B1" sqref="B1:N2"/>
      <selection pane="bottomLeft" activeCell="G73" sqref="G73"/>
    </sheetView>
  </sheetViews>
  <sheetFormatPr defaultColWidth="9.140625" defaultRowHeight="15" x14ac:dyDescent="0.25"/>
  <cols>
    <col min="1" max="6" width="9.140625" style="46"/>
    <col min="7" max="7" width="79.140625" style="49" customWidth="1"/>
    <col min="8" max="8" width="9.140625" style="46" customWidth="1"/>
    <col min="9" max="9" width="34.5703125" style="49" bestFit="1" customWidth="1"/>
    <col min="10" max="21" width="9.140625" style="46"/>
    <col min="22" max="22" width="13.140625" style="46" customWidth="1"/>
    <col min="23" max="23" width="8.42578125" style="46" customWidth="1"/>
    <col min="24" max="16384" width="9.140625" style="46"/>
  </cols>
  <sheetData>
    <row r="1" spans="1:17" ht="33" x14ac:dyDescent="0.45">
      <c r="A1" s="162"/>
      <c r="B1" s="162"/>
      <c r="C1" s="162"/>
      <c r="D1" s="162"/>
      <c r="E1" s="162"/>
      <c r="F1" s="164"/>
      <c r="G1" s="69" t="s">
        <v>103</v>
      </c>
      <c r="H1" s="162"/>
      <c r="I1" s="164"/>
      <c r="J1" s="164"/>
      <c r="K1" s="164"/>
      <c r="L1" s="164"/>
      <c r="M1" s="164"/>
      <c r="N1" s="164"/>
      <c r="O1" s="164"/>
      <c r="P1" s="164"/>
      <c r="Q1" s="47"/>
    </row>
    <row r="2" spans="1:17" ht="66" x14ac:dyDescent="0.45">
      <c r="A2" s="162"/>
      <c r="B2" s="162"/>
      <c r="C2" s="162"/>
      <c r="D2" s="162"/>
      <c r="E2" s="162"/>
      <c r="F2" s="164"/>
      <c r="G2" s="69" t="s">
        <v>278</v>
      </c>
      <c r="H2" s="162"/>
      <c r="I2" s="164"/>
      <c r="J2" s="164"/>
      <c r="K2" s="164"/>
      <c r="L2" s="164"/>
      <c r="M2" s="164"/>
      <c r="N2" s="164"/>
      <c r="O2" s="164"/>
      <c r="P2" s="164"/>
      <c r="Q2" s="47"/>
    </row>
    <row r="3" spans="1:17" ht="20.25" x14ac:dyDescent="0.3">
      <c r="A3" s="162"/>
      <c r="B3" s="162"/>
      <c r="C3" s="162"/>
      <c r="D3" s="162"/>
      <c r="E3" s="162"/>
      <c r="F3" s="164"/>
      <c r="G3" s="70" t="s">
        <v>462</v>
      </c>
      <c r="H3" s="162"/>
      <c r="I3" s="164"/>
      <c r="J3" s="164"/>
      <c r="K3" s="164"/>
      <c r="L3" s="164"/>
      <c r="M3" s="164"/>
      <c r="N3" s="164"/>
      <c r="O3" s="164"/>
      <c r="P3" s="164"/>
      <c r="Q3" s="47"/>
    </row>
    <row r="4" spans="1:17" x14ac:dyDescent="0.25">
      <c r="A4" s="162"/>
      <c r="B4" s="162"/>
      <c r="C4" s="162"/>
      <c r="D4" s="162"/>
      <c r="E4" s="162"/>
      <c r="F4" s="162"/>
      <c r="H4" s="162"/>
      <c r="I4" s="163"/>
      <c r="J4" s="162"/>
      <c r="K4" s="162"/>
      <c r="L4" s="162"/>
      <c r="M4" s="162"/>
      <c r="N4" s="162"/>
      <c r="O4" s="162"/>
      <c r="P4" s="162"/>
    </row>
    <row r="5" spans="1:17" ht="45" x14ac:dyDescent="0.25">
      <c r="A5" s="162"/>
      <c r="B5" s="162"/>
      <c r="C5" s="162"/>
      <c r="D5" s="162"/>
      <c r="E5" s="162"/>
      <c r="F5" s="162"/>
      <c r="G5" s="64" t="s">
        <v>296</v>
      </c>
      <c r="H5" s="163"/>
      <c r="I5" s="163"/>
      <c r="J5" s="163"/>
      <c r="K5" s="162"/>
      <c r="L5" s="162"/>
      <c r="M5" s="162"/>
      <c r="N5" s="162"/>
      <c r="O5" s="162"/>
      <c r="P5" s="162"/>
    </row>
    <row r="6" spans="1:17" x14ac:dyDescent="0.25">
      <c r="A6" s="162"/>
      <c r="B6" s="162"/>
      <c r="C6" s="162"/>
      <c r="D6" s="162"/>
      <c r="E6" s="162"/>
      <c r="F6" s="162"/>
      <c r="G6" s="64"/>
      <c r="H6" s="163"/>
      <c r="I6" s="163"/>
      <c r="J6" s="163"/>
      <c r="K6" s="162"/>
      <c r="L6" s="162"/>
      <c r="M6" s="162"/>
      <c r="N6" s="162"/>
      <c r="O6" s="162"/>
      <c r="P6" s="162"/>
    </row>
    <row r="7" spans="1:17" x14ac:dyDescent="0.25">
      <c r="A7" s="162"/>
      <c r="B7" s="162"/>
      <c r="C7" s="162"/>
      <c r="D7" s="162"/>
      <c r="E7" s="162"/>
      <c r="F7" s="162"/>
      <c r="G7" s="102" t="s">
        <v>35</v>
      </c>
      <c r="H7" s="163"/>
      <c r="I7" s="163"/>
      <c r="J7" s="163"/>
      <c r="K7" s="162"/>
      <c r="L7" s="162"/>
      <c r="M7" s="162"/>
      <c r="N7" s="162"/>
      <c r="O7" s="162"/>
      <c r="P7" s="162"/>
    </row>
    <row r="8" spans="1:17" x14ac:dyDescent="0.25">
      <c r="A8" s="162"/>
      <c r="B8" s="162"/>
      <c r="C8" s="162"/>
      <c r="D8" s="162"/>
      <c r="E8" s="162"/>
      <c r="F8" s="162"/>
      <c r="G8" s="64" t="s">
        <v>297</v>
      </c>
      <c r="H8" s="163"/>
      <c r="I8" s="163"/>
      <c r="J8" s="163"/>
      <c r="K8" s="162"/>
      <c r="L8" s="162"/>
      <c r="M8" s="162"/>
      <c r="N8" s="162"/>
      <c r="O8" s="162"/>
      <c r="P8" s="162"/>
    </row>
    <row r="9" spans="1:17" x14ac:dyDescent="0.25">
      <c r="A9" s="162"/>
      <c r="B9" s="162"/>
      <c r="C9" s="162"/>
      <c r="D9" s="162"/>
      <c r="E9" s="162"/>
      <c r="F9" s="162"/>
      <c r="G9" s="64"/>
      <c r="H9" s="163"/>
      <c r="I9" s="163"/>
      <c r="J9" s="163"/>
      <c r="K9" s="162"/>
      <c r="L9" s="162"/>
      <c r="M9" s="162"/>
      <c r="N9" s="162"/>
      <c r="O9" s="162"/>
      <c r="P9" s="162"/>
    </row>
    <row r="10" spans="1:17" x14ac:dyDescent="0.25">
      <c r="A10" s="162"/>
      <c r="B10" s="162"/>
      <c r="C10" s="162"/>
      <c r="D10" s="162"/>
      <c r="E10" s="162"/>
      <c r="F10" s="162"/>
      <c r="G10" s="102" t="s">
        <v>7</v>
      </c>
      <c r="H10" s="163"/>
      <c r="I10" s="163"/>
      <c r="J10" s="163"/>
      <c r="K10" s="162"/>
      <c r="L10" s="162"/>
      <c r="M10" s="162"/>
      <c r="N10" s="162"/>
      <c r="O10" s="162"/>
      <c r="P10" s="162"/>
    </row>
    <row r="11" spans="1:17" ht="30" x14ac:dyDescent="0.25">
      <c r="A11" s="162"/>
      <c r="B11" s="162"/>
      <c r="C11" s="162"/>
      <c r="D11" s="162"/>
      <c r="E11" s="162"/>
      <c r="F11" s="162"/>
      <c r="G11" s="64" t="s">
        <v>298</v>
      </c>
      <c r="H11" s="163"/>
      <c r="I11" s="163"/>
      <c r="J11" s="163"/>
      <c r="K11" s="162"/>
      <c r="L11" s="162"/>
      <c r="M11" s="162"/>
      <c r="N11" s="162"/>
      <c r="O11" s="162"/>
      <c r="P11" s="162"/>
    </row>
    <row r="12" spans="1:17" x14ac:dyDescent="0.25">
      <c r="A12" s="162"/>
      <c r="B12" s="162"/>
      <c r="C12" s="162"/>
      <c r="D12" s="162"/>
      <c r="E12" s="162"/>
      <c r="F12" s="162"/>
      <c r="G12" s="64"/>
      <c r="H12" s="163"/>
      <c r="I12" s="163"/>
      <c r="J12" s="163"/>
      <c r="K12" s="162"/>
      <c r="L12" s="162"/>
      <c r="M12" s="162"/>
      <c r="N12" s="162"/>
      <c r="O12" s="162"/>
      <c r="P12" s="162"/>
    </row>
    <row r="13" spans="1:17" x14ac:dyDescent="0.25">
      <c r="A13" s="162"/>
      <c r="B13" s="162"/>
      <c r="C13" s="162"/>
      <c r="D13" s="162"/>
      <c r="E13" s="162"/>
      <c r="F13" s="162"/>
      <c r="G13" s="102" t="s">
        <v>3</v>
      </c>
      <c r="H13" s="163"/>
      <c r="I13" s="163"/>
      <c r="J13" s="163"/>
      <c r="K13" s="162"/>
      <c r="L13" s="162"/>
      <c r="M13" s="162"/>
      <c r="N13" s="162"/>
      <c r="O13" s="162"/>
      <c r="P13" s="162"/>
    </row>
    <row r="14" spans="1:17" x14ac:dyDescent="0.25">
      <c r="A14" s="162"/>
      <c r="B14" s="162"/>
      <c r="C14" s="162"/>
      <c r="D14" s="162"/>
      <c r="E14" s="162"/>
      <c r="F14" s="162"/>
      <c r="G14" s="64" t="s">
        <v>299</v>
      </c>
      <c r="H14" s="163"/>
      <c r="I14" s="163"/>
      <c r="J14" s="163"/>
      <c r="K14" s="162"/>
      <c r="L14" s="162"/>
      <c r="M14" s="162"/>
      <c r="N14" s="162"/>
      <c r="O14" s="162"/>
      <c r="P14" s="162"/>
    </row>
    <row r="15" spans="1:17" x14ac:dyDescent="0.25">
      <c r="A15" s="162"/>
      <c r="B15" s="162"/>
      <c r="C15" s="162"/>
      <c r="D15" s="162"/>
      <c r="E15" s="162"/>
      <c r="F15" s="162"/>
      <c r="G15" s="64"/>
      <c r="H15" s="163"/>
      <c r="I15" s="163"/>
      <c r="J15" s="163"/>
      <c r="K15" s="162"/>
      <c r="L15" s="162"/>
      <c r="M15" s="162"/>
      <c r="N15" s="162"/>
      <c r="O15" s="162"/>
      <c r="P15" s="162"/>
    </row>
    <row r="16" spans="1:17" x14ac:dyDescent="0.25">
      <c r="A16" s="162"/>
      <c r="B16" s="162"/>
      <c r="C16" s="162"/>
      <c r="D16" s="162"/>
      <c r="E16" s="162"/>
      <c r="F16" s="162"/>
      <c r="G16" s="271" t="s">
        <v>499</v>
      </c>
      <c r="H16" s="163"/>
      <c r="I16" s="163"/>
      <c r="J16" s="163"/>
      <c r="K16" s="162"/>
      <c r="L16" s="162"/>
      <c r="M16" s="162"/>
      <c r="N16" s="162"/>
      <c r="O16" s="162"/>
      <c r="P16" s="162"/>
    </row>
    <row r="17" spans="1:16" ht="30" x14ac:dyDescent="0.25">
      <c r="A17" s="162"/>
      <c r="B17" s="162"/>
      <c r="C17" s="162"/>
      <c r="D17" s="162"/>
      <c r="E17" s="162"/>
      <c r="F17" s="162"/>
      <c r="G17" s="272" t="s">
        <v>500</v>
      </c>
      <c r="H17" s="163"/>
      <c r="I17" s="163"/>
      <c r="J17" s="163"/>
      <c r="K17" s="162"/>
      <c r="L17" s="162"/>
      <c r="M17" s="162"/>
      <c r="N17" s="162"/>
      <c r="O17" s="162"/>
      <c r="P17" s="162"/>
    </row>
    <row r="18" spans="1:16" x14ac:dyDescent="0.25">
      <c r="A18" s="162"/>
      <c r="B18" s="162"/>
      <c r="C18" s="162"/>
      <c r="D18" s="162"/>
      <c r="E18" s="162"/>
      <c r="F18" s="162"/>
      <c r="G18" s="272"/>
      <c r="H18" s="163"/>
      <c r="I18" s="163"/>
      <c r="J18" s="163"/>
      <c r="K18" s="162"/>
      <c r="L18" s="162"/>
      <c r="M18" s="162"/>
      <c r="N18" s="162"/>
      <c r="O18" s="162"/>
      <c r="P18" s="162"/>
    </row>
    <row r="19" spans="1:16" x14ac:dyDescent="0.25">
      <c r="A19" s="162"/>
      <c r="B19" s="162"/>
      <c r="C19" s="162"/>
      <c r="D19" s="162"/>
      <c r="E19" s="162"/>
      <c r="F19" s="162"/>
      <c r="G19" s="271" t="s">
        <v>501</v>
      </c>
      <c r="H19" s="163"/>
      <c r="I19" s="163"/>
      <c r="J19" s="163"/>
      <c r="K19" s="162"/>
      <c r="L19" s="162"/>
      <c r="M19" s="162"/>
      <c r="N19" s="162"/>
      <c r="O19" s="162"/>
      <c r="P19" s="162"/>
    </row>
    <row r="20" spans="1:16" ht="30" x14ac:dyDescent="0.25">
      <c r="A20" s="162"/>
      <c r="B20" s="162"/>
      <c r="C20" s="162"/>
      <c r="D20" s="162"/>
      <c r="E20" s="162"/>
      <c r="F20" s="162"/>
      <c r="G20" s="272" t="s">
        <v>502</v>
      </c>
      <c r="H20" s="163"/>
      <c r="I20" s="163"/>
      <c r="J20" s="163"/>
      <c r="K20" s="162"/>
      <c r="L20" s="162"/>
      <c r="M20" s="162"/>
      <c r="N20" s="162"/>
      <c r="O20" s="162"/>
      <c r="P20" s="162"/>
    </row>
    <row r="21" spans="1:16" x14ac:dyDescent="0.25">
      <c r="A21" s="162"/>
      <c r="B21" s="162"/>
      <c r="C21" s="162"/>
      <c r="D21" s="162"/>
      <c r="E21" s="162"/>
      <c r="F21" s="162"/>
      <c r="G21" s="272"/>
      <c r="H21" s="163"/>
      <c r="I21" s="163"/>
      <c r="J21" s="163"/>
      <c r="K21" s="162"/>
      <c r="L21" s="162"/>
      <c r="M21" s="162"/>
      <c r="N21" s="162"/>
      <c r="O21" s="162"/>
      <c r="P21" s="162"/>
    </row>
    <row r="22" spans="1:16" x14ac:dyDescent="0.25">
      <c r="A22" s="162"/>
      <c r="B22" s="162"/>
      <c r="C22" s="162"/>
      <c r="D22" s="162"/>
      <c r="E22" s="162"/>
      <c r="F22" s="162"/>
      <c r="G22" s="273" t="s">
        <v>503</v>
      </c>
      <c r="H22" s="163"/>
      <c r="I22" s="163"/>
      <c r="J22" s="163"/>
      <c r="K22" s="162"/>
      <c r="L22" s="162"/>
      <c r="M22" s="162"/>
      <c r="N22" s="162"/>
      <c r="O22" s="162"/>
      <c r="P22" s="162"/>
    </row>
    <row r="23" spans="1:16" ht="63" x14ac:dyDescent="0.25">
      <c r="A23" s="162"/>
      <c r="B23" s="162"/>
      <c r="C23" s="162"/>
      <c r="D23" s="162"/>
      <c r="E23" s="162"/>
      <c r="F23" s="162"/>
      <c r="G23" s="274" t="s">
        <v>504</v>
      </c>
      <c r="H23" s="163"/>
      <c r="I23" s="163"/>
      <c r="J23" s="163"/>
      <c r="K23" s="162"/>
      <c r="L23" s="162"/>
      <c r="M23" s="162"/>
      <c r="N23" s="162"/>
      <c r="O23" s="162"/>
      <c r="P23" s="162"/>
    </row>
    <row r="24" spans="1:16" x14ac:dyDescent="0.25">
      <c r="A24" s="162"/>
      <c r="B24" s="162"/>
      <c r="C24" s="162"/>
      <c r="D24" s="162"/>
      <c r="E24" s="162"/>
      <c r="F24" s="162"/>
      <c r="G24" s="64"/>
      <c r="H24" s="163"/>
      <c r="I24" s="163"/>
      <c r="J24" s="163"/>
      <c r="K24" s="162"/>
      <c r="L24" s="162"/>
      <c r="M24" s="162"/>
      <c r="N24" s="162"/>
      <c r="O24" s="162"/>
      <c r="P24" s="162"/>
    </row>
    <row r="25" spans="1:16" x14ac:dyDescent="0.25">
      <c r="A25" s="162"/>
      <c r="B25" s="162"/>
      <c r="C25" s="162"/>
      <c r="D25" s="162"/>
      <c r="E25" s="162"/>
      <c r="F25" s="162"/>
      <c r="G25" s="102" t="s">
        <v>300</v>
      </c>
      <c r="H25" s="163"/>
      <c r="I25" s="163"/>
      <c r="J25" s="163"/>
      <c r="K25" s="162"/>
      <c r="L25" s="162"/>
      <c r="M25" s="162"/>
      <c r="N25" s="162"/>
      <c r="O25" s="162"/>
      <c r="P25" s="162"/>
    </row>
    <row r="26" spans="1:16" x14ac:dyDescent="0.25">
      <c r="A26" s="162"/>
      <c r="B26" s="162"/>
      <c r="C26" s="162"/>
      <c r="D26" s="162"/>
      <c r="E26" s="162"/>
      <c r="F26" s="162"/>
      <c r="G26" s="64" t="s">
        <v>321</v>
      </c>
      <c r="H26" s="163"/>
      <c r="I26" s="163"/>
      <c r="J26" s="163"/>
      <c r="K26" s="162"/>
      <c r="L26" s="162"/>
      <c r="M26" s="162"/>
      <c r="N26" s="162"/>
      <c r="O26" s="162"/>
      <c r="P26" s="162"/>
    </row>
    <row r="27" spans="1:16" x14ac:dyDescent="0.25">
      <c r="A27" s="162"/>
      <c r="B27" s="162"/>
      <c r="C27" s="162"/>
      <c r="D27" s="162"/>
      <c r="E27" s="162"/>
      <c r="F27" s="162"/>
      <c r="G27" s="64" t="s">
        <v>322</v>
      </c>
      <c r="H27" s="163"/>
      <c r="I27" s="163"/>
      <c r="J27" s="163"/>
      <c r="K27" s="162"/>
      <c r="L27" s="162"/>
      <c r="M27" s="162"/>
      <c r="N27" s="162"/>
      <c r="O27" s="162"/>
      <c r="P27" s="162"/>
    </row>
    <row r="28" spans="1:16" x14ac:dyDescent="0.25">
      <c r="A28" s="162"/>
      <c r="B28" s="162"/>
      <c r="C28" s="162"/>
      <c r="D28" s="162"/>
      <c r="E28" s="162"/>
      <c r="F28" s="162"/>
      <c r="G28" s="64" t="s">
        <v>323</v>
      </c>
      <c r="H28" s="163"/>
      <c r="I28" s="163"/>
      <c r="J28" s="163"/>
      <c r="K28" s="162"/>
      <c r="L28" s="162"/>
      <c r="M28" s="162"/>
      <c r="N28" s="162"/>
      <c r="O28" s="162"/>
      <c r="P28" s="162"/>
    </row>
    <row r="29" spans="1:16" x14ac:dyDescent="0.25">
      <c r="A29" s="162"/>
      <c r="B29" s="162"/>
      <c r="C29" s="162"/>
      <c r="D29" s="162"/>
      <c r="E29" s="162"/>
      <c r="F29" s="162"/>
      <c r="G29" s="64" t="s">
        <v>324</v>
      </c>
      <c r="H29" s="163"/>
      <c r="I29" s="163"/>
      <c r="J29" s="163"/>
      <c r="K29" s="162"/>
      <c r="L29" s="162"/>
      <c r="M29" s="162"/>
      <c r="N29" s="162"/>
      <c r="O29" s="162"/>
      <c r="P29" s="162"/>
    </row>
    <row r="30" spans="1:16" x14ac:dyDescent="0.25">
      <c r="A30" s="162"/>
      <c r="B30" s="162"/>
      <c r="C30" s="162"/>
      <c r="D30" s="162"/>
      <c r="E30" s="162"/>
      <c r="F30" s="162"/>
      <c r="G30" s="64" t="s">
        <v>325</v>
      </c>
      <c r="H30" s="163"/>
      <c r="I30" s="163"/>
      <c r="J30" s="163"/>
      <c r="K30" s="162"/>
      <c r="L30" s="162"/>
      <c r="M30" s="162"/>
      <c r="N30" s="162"/>
      <c r="O30" s="162"/>
      <c r="P30" s="162"/>
    </row>
    <row r="31" spans="1:16" x14ac:dyDescent="0.25">
      <c r="A31" s="162"/>
      <c r="B31" s="162"/>
      <c r="C31" s="162"/>
      <c r="D31" s="162"/>
      <c r="E31" s="162"/>
      <c r="F31" s="162"/>
      <c r="G31" s="64" t="s">
        <v>326</v>
      </c>
      <c r="H31" s="163"/>
      <c r="I31" s="163"/>
      <c r="J31" s="163"/>
      <c r="K31" s="162"/>
      <c r="L31" s="162"/>
      <c r="M31" s="162"/>
      <c r="N31" s="162"/>
      <c r="O31" s="162"/>
      <c r="P31" s="162"/>
    </row>
    <row r="32" spans="1:16" x14ac:dyDescent="0.25">
      <c r="A32" s="162"/>
      <c r="B32" s="162"/>
      <c r="C32" s="162"/>
      <c r="D32" s="162"/>
      <c r="E32" s="162"/>
      <c r="F32" s="162"/>
      <c r="G32" s="64" t="s">
        <v>327</v>
      </c>
      <c r="H32" s="163"/>
      <c r="I32" s="163"/>
      <c r="J32" s="163"/>
      <c r="K32" s="162"/>
      <c r="L32" s="162"/>
      <c r="M32" s="162"/>
      <c r="N32" s="162"/>
      <c r="O32" s="162"/>
      <c r="P32" s="162"/>
    </row>
    <row r="33" spans="1:16" x14ac:dyDescent="0.25">
      <c r="A33" s="162"/>
      <c r="B33" s="162"/>
      <c r="C33" s="162"/>
      <c r="D33" s="162"/>
      <c r="E33" s="162"/>
      <c r="F33" s="162"/>
      <c r="G33" s="64" t="s">
        <v>328</v>
      </c>
      <c r="H33" s="163"/>
      <c r="I33" s="163"/>
      <c r="J33" s="163"/>
      <c r="K33" s="162"/>
      <c r="L33" s="162"/>
      <c r="M33" s="162"/>
      <c r="N33" s="162"/>
      <c r="O33" s="162"/>
      <c r="P33" s="162"/>
    </row>
    <row r="34" spans="1:16" x14ac:dyDescent="0.25">
      <c r="A34" s="162"/>
      <c r="B34" s="162"/>
      <c r="C34" s="162"/>
      <c r="D34" s="162"/>
      <c r="E34" s="162"/>
      <c r="F34" s="162"/>
      <c r="G34" s="64" t="s">
        <v>329</v>
      </c>
      <c r="H34" s="163"/>
      <c r="I34" s="163"/>
      <c r="J34" s="163"/>
      <c r="K34" s="162"/>
      <c r="L34" s="162"/>
      <c r="M34" s="162"/>
      <c r="N34" s="162"/>
      <c r="O34" s="162"/>
      <c r="P34" s="162"/>
    </row>
    <row r="35" spans="1:16" x14ac:dyDescent="0.25">
      <c r="A35" s="162"/>
      <c r="B35" s="162"/>
      <c r="C35" s="162"/>
      <c r="D35" s="162"/>
      <c r="E35" s="162"/>
      <c r="F35" s="162"/>
      <c r="G35" s="64"/>
      <c r="H35" s="163"/>
      <c r="I35" s="163"/>
      <c r="J35" s="163"/>
      <c r="K35" s="162"/>
      <c r="L35" s="162"/>
      <c r="M35" s="162"/>
      <c r="N35" s="162"/>
      <c r="O35" s="162"/>
      <c r="P35" s="162"/>
    </row>
    <row r="36" spans="1:16" x14ac:dyDescent="0.25">
      <c r="A36" s="162"/>
      <c r="B36" s="162"/>
      <c r="C36" s="162"/>
      <c r="D36" s="162"/>
      <c r="E36" s="162"/>
      <c r="F36" s="162"/>
      <c r="G36" s="102" t="s">
        <v>301</v>
      </c>
      <c r="H36" s="163"/>
      <c r="I36" s="163"/>
      <c r="J36" s="163"/>
      <c r="K36" s="162"/>
      <c r="L36" s="162"/>
      <c r="M36" s="162"/>
      <c r="N36" s="162"/>
      <c r="O36" s="162"/>
      <c r="P36" s="162"/>
    </row>
    <row r="37" spans="1:16" x14ac:dyDescent="0.25">
      <c r="A37" s="162"/>
      <c r="B37" s="162"/>
      <c r="C37" s="162"/>
      <c r="D37" s="162"/>
      <c r="E37" s="162"/>
      <c r="F37" s="162"/>
      <c r="G37" s="64" t="s">
        <v>302</v>
      </c>
      <c r="H37" s="163"/>
      <c r="I37" s="163"/>
      <c r="J37" s="163"/>
      <c r="K37" s="162"/>
      <c r="L37" s="162"/>
      <c r="M37" s="162"/>
      <c r="N37" s="162"/>
      <c r="O37" s="162"/>
      <c r="P37" s="162"/>
    </row>
    <row r="38" spans="1:16" s="154" customFormat="1" ht="16.5" customHeight="1" x14ac:dyDescent="0.25">
      <c r="A38" s="165"/>
      <c r="B38" s="165"/>
      <c r="C38" s="165"/>
      <c r="D38" s="165"/>
      <c r="E38" s="165"/>
      <c r="F38" s="165"/>
      <c r="G38" s="87" t="s">
        <v>303</v>
      </c>
      <c r="H38" s="164"/>
      <c r="I38" s="164"/>
      <c r="J38" s="164"/>
      <c r="K38" s="165"/>
      <c r="L38" s="165"/>
      <c r="M38" s="165"/>
      <c r="N38" s="165"/>
      <c r="O38" s="165"/>
      <c r="P38" s="165"/>
    </row>
    <row r="39" spans="1:16" x14ac:dyDescent="0.25">
      <c r="A39" s="162"/>
      <c r="B39" s="162"/>
      <c r="C39" s="162"/>
      <c r="D39" s="162"/>
      <c r="E39" s="162"/>
      <c r="F39" s="162"/>
      <c r="G39" s="64"/>
      <c r="H39" s="163"/>
      <c r="I39" s="163"/>
      <c r="J39" s="163"/>
      <c r="K39" s="162"/>
      <c r="L39" s="162"/>
      <c r="M39" s="162"/>
      <c r="N39" s="162"/>
      <c r="O39" s="162"/>
      <c r="P39" s="162"/>
    </row>
    <row r="40" spans="1:16" x14ac:dyDescent="0.25">
      <c r="A40" s="162"/>
      <c r="B40" s="162"/>
      <c r="C40" s="162"/>
      <c r="D40" s="162"/>
      <c r="E40" s="162"/>
      <c r="F40" s="162"/>
      <c r="G40" s="102" t="s">
        <v>1</v>
      </c>
      <c r="H40" s="163"/>
      <c r="I40" s="163"/>
      <c r="J40" s="163"/>
      <c r="K40" s="162"/>
      <c r="L40" s="162"/>
      <c r="M40" s="162"/>
      <c r="N40" s="162"/>
      <c r="O40" s="162"/>
      <c r="P40" s="162"/>
    </row>
    <row r="41" spans="1:16" ht="30" x14ac:dyDescent="0.25">
      <c r="A41" s="162"/>
      <c r="B41" s="162"/>
      <c r="C41" s="162"/>
      <c r="D41" s="162"/>
      <c r="E41" s="162"/>
      <c r="F41" s="162"/>
      <c r="G41" s="64" t="s">
        <v>304</v>
      </c>
      <c r="H41" s="163"/>
      <c r="I41" s="163"/>
      <c r="J41" s="163"/>
      <c r="K41" s="162"/>
      <c r="L41" s="162"/>
      <c r="M41" s="162"/>
      <c r="N41" s="162"/>
      <c r="O41" s="162"/>
      <c r="P41" s="162"/>
    </row>
    <row r="42" spans="1:16" x14ac:dyDescent="0.25">
      <c r="A42" s="162"/>
      <c r="B42" s="162"/>
      <c r="C42" s="162"/>
      <c r="D42" s="162"/>
      <c r="E42" s="162"/>
      <c r="F42" s="162"/>
      <c r="G42" s="64"/>
      <c r="H42" s="163"/>
      <c r="I42" s="163"/>
      <c r="J42" s="163"/>
      <c r="K42" s="162"/>
      <c r="L42" s="162"/>
      <c r="M42" s="162"/>
      <c r="N42" s="162"/>
      <c r="O42" s="162"/>
      <c r="P42" s="162"/>
    </row>
    <row r="43" spans="1:16" x14ac:dyDescent="0.25">
      <c r="A43" s="162"/>
      <c r="B43" s="162"/>
      <c r="C43" s="162"/>
      <c r="D43" s="162"/>
      <c r="E43" s="162"/>
      <c r="F43" s="162"/>
      <c r="G43" s="102" t="s">
        <v>305</v>
      </c>
      <c r="H43" s="163"/>
      <c r="I43" s="163"/>
      <c r="J43" s="163"/>
      <c r="K43" s="162"/>
      <c r="L43" s="162"/>
      <c r="M43" s="162"/>
      <c r="N43" s="162"/>
      <c r="O43" s="162"/>
      <c r="P43" s="162"/>
    </row>
    <row r="44" spans="1:16" s="154" customFormat="1" ht="45" x14ac:dyDescent="0.25">
      <c r="A44" s="165"/>
      <c r="B44" s="165"/>
      <c r="C44" s="165"/>
      <c r="D44" s="165"/>
      <c r="E44" s="165"/>
      <c r="F44" s="165"/>
      <c r="G44" s="272" t="s">
        <v>507</v>
      </c>
      <c r="H44" s="164"/>
      <c r="I44" s="164"/>
      <c r="J44" s="164"/>
      <c r="K44" s="165"/>
      <c r="L44" s="165"/>
      <c r="M44" s="165"/>
      <c r="N44" s="165"/>
      <c r="O44" s="165"/>
      <c r="P44" s="165"/>
    </row>
    <row r="45" spans="1:16" s="154" customFormat="1" ht="21" customHeight="1" x14ac:dyDescent="0.25">
      <c r="A45" s="165"/>
      <c r="B45" s="165"/>
      <c r="C45" s="165"/>
      <c r="D45" s="165"/>
      <c r="E45" s="165"/>
      <c r="F45" s="165"/>
      <c r="G45" s="272"/>
      <c r="H45" s="164"/>
      <c r="I45" s="164"/>
      <c r="J45" s="164"/>
      <c r="K45" s="165"/>
      <c r="L45" s="165"/>
      <c r="M45" s="165"/>
      <c r="N45" s="165"/>
      <c r="O45" s="165"/>
      <c r="P45" s="165"/>
    </row>
    <row r="46" spans="1:16" s="154" customFormat="1" ht="21" customHeight="1" x14ac:dyDescent="0.25">
      <c r="A46" s="165"/>
      <c r="B46" s="165"/>
      <c r="C46" s="165"/>
      <c r="D46" s="165"/>
      <c r="E46" s="165"/>
      <c r="F46" s="165"/>
      <c r="G46" s="273" t="s">
        <v>505</v>
      </c>
      <c r="H46" s="164"/>
      <c r="I46" s="164"/>
      <c r="J46" s="164"/>
      <c r="K46" s="165"/>
      <c r="L46" s="165"/>
      <c r="M46" s="165"/>
      <c r="N46" s="165"/>
      <c r="O46" s="165"/>
      <c r="P46" s="165"/>
    </row>
    <row r="47" spans="1:16" s="277" customFormat="1" ht="45" x14ac:dyDescent="0.25">
      <c r="A47" s="275"/>
      <c r="B47" s="275"/>
      <c r="C47" s="275"/>
      <c r="D47" s="275"/>
      <c r="E47" s="275"/>
      <c r="F47" s="275"/>
      <c r="G47" s="272" t="s">
        <v>506</v>
      </c>
      <c r="H47" s="276"/>
      <c r="I47" s="276"/>
      <c r="J47" s="276"/>
      <c r="K47" s="275"/>
      <c r="L47" s="275"/>
      <c r="M47" s="275"/>
      <c r="N47" s="275"/>
      <c r="O47" s="275"/>
      <c r="P47" s="275"/>
    </row>
    <row r="48" spans="1:16" x14ac:dyDescent="0.25">
      <c r="A48" s="162"/>
      <c r="B48" s="162"/>
      <c r="C48" s="162"/>
      <c r="D48" s="162"/>
      <c r="E48" s="162"/>
      <c r="F48" s="162"/>
      <c r="G48" s="64"/>
      <c r="H48" s="163"/>
      <c r="I48" s="163"/>
      <c r="J48" s="163"/>
      <c r="K48" s="162"/>
      <c r="L48" s="162"/>
      <c r="M48" s="162"/>
      <c r="N48" s="162"/>
      <c r="O48" s="162"/>
      <c r="P48" s="162"/>
    </row>
    <row r="49" spans="1:16" x14ac:dyDescent="0.25">
      <c r="A49" s="162"/>
      <c r="B49" s="162"/>
      <c r="C49" s="162"/>
      <c r="D49" s="162"/>
      <c r="E49" s="162"/>
      <c r="F49" s="162"/>
      <c r="G49" s="102" t="s">
        <v>50</v>
      </c>
      <c r="H49" s="163"/>
      <c r="I49" s="163"/>
      <c r="J49" s="163"/>
      <c r="K49" s="162"/>
      <c r="L49" s="162"/>
      <c r="M49" s="162"/>
      <c r="N49" s="162"/>
      <c r="O49" s="162"/>
      <c r="P49" s="162"/>
    </row>
    <row r="50" spans="1:16" ht="75" x14ac:dyDescent="0.25">
      <c r="A50" s="162"/>
      <c r="B50" s="162"/>
      <c r="C50" s="162"/>
      <c r="D50" s="162"/>
      <c r="E50" s="162"/>
      <c r="F50" s="162"/>
      <c r="G50" s="64" t="s">
        <v>306</v>
      </c>
      <c r="H50" s="163"/>
      <c r="I50" s="163"/>
      <c r="J50" s="163"/>
      <c r="K50" s="162"/>
      <c r="L50" s="162"/>
      <c r="M50" s="162"/>
      <c r="N50" s="162"/>
      <c r="O50" s="162"/>
      <c r="P50" s="162"/>
    </row>
    <row r="51" spans="1:16" x14ac:dyDescent="0.25">
      <c r="A51" s="162"/>
      <c r="B51" s="162"/>
      <c r="C51" s="162"/>
      <c r="D51" s="162"/>
      <c r="E51" s="162"/>
      <c r="F51" s="162"/>
      <c r="G51" s="64"/>
      <c r="H51" s="163"/>
      <c r="I51" s="163"/>
      <c r="J51" s="163"/>
      <c r="K51" s="162"/>
      <c r="L51" s="162"/>
      <c r="M51" s="162"/>
      <c r="N51" s="162"/>
      <c r="O51" s="162"/>
      <c r="P51" s="162"/>
    </row>
    <row r="52" spans="1:16" x14ac:dyDescent="0.25">
      <c r="A52" s="162"/>
      <c r="B52" s="162"/>
      <c r="C52" s="162"/>
      <c r="D52" s="162"/>
      <c r="E52" s="162"/>
      <c r="F52" s="162"/>
      <c r="G52" s="121" t="s">
        <v>2</v>
      </c>
      <c r="H52" s="163"/>
      <c r="I52" s="163"/>
      <c r="J52" s="163"/>
      <c r="K52" s="162"/>
      <c r="L52" s="162"/>
      <c r="M52" s="162"/>
      <c r="N52" s="162"/>
      <c r="O52" s="162"/>
      <c r="P52" s="162"/>
    </row>
    <row r="53" spans="1:16" x14ac:dyDescent="0.25">
      <c r="A53" s="162"/>
      <c r="B53" s="162"/>
      <c r="C53" s="162"/>
      <c r="D53" s="162"/>
      <c r="E53" s="162"/>
      <c r="F53" s="162"/>
      <c r="G53" s="64" t="s">
        <v>307</v>
      </c>
      <c r="H53" s="163"/>
      <c r="I53" s="163"/>
      <c r="J53" s="163"/>
      <c r="K53" s="162"/>
      <c r="L53" s="162"/>
      <c r="M53" s="162"/>
      <c r="N53" s="162"/>
      <c r="O53" s="162"/>
      <c r="P53" s="162"/>
    </row>
    <row r="54" spans="1:16" x14ac:dyDescent="0.25">
      <c r="A54" s="162"/>
      <c r="B54" s="162"/>
      <c r="C54" s="162"/>
      <c r="D54" s="162"/>
      <c r="E54" s="162"/>
      <c r="F54" s="162"/>
      <c r="G54" s="64" t="s">
        <v>308</v>
      </c>
      <c r="H54" s="163"/>
      <c r="I54" s="163"/>
      <c r="J54" s="163"/>
      <c r="K54" s="162"/>
      <c r="L54" s="162"/>
      <c r="M54" s="162"/>
      <c r="N54" s="162"/>
      <c r="O54" s="162"/>
      <c r="P54" s="162"/>
    </row>
    <row r="55" spans="1:16" x14ac:dyDescent="0.25">
      <c r="A55" s="162"/>
      <c r="B55" s="162"/>
      <c r="C55" s="162"/>
      <c r="D55" s="162"/>
      <c r="E55" s="162"/>
      <c r="F55" s="162"/>
      <c r="G55" s="64" t="s">
        <v>309</v>
      </c>
      <c r="H55" s="163"/>
      <c r="I55" s="163"/>
      <c r="J55" s="163"/>
      <c r="K55" s="162"/>
      <c r="L55" s="162"/>
      <c r="M55" s="162"/>
      <c r="N55" s="162"/>
      <c r="O55" s="162"/>
      <c r="P55" s="162"/>
    </row>
    <row r="56" spans="1:16" x14ac:dyDescent="0.25">
      <c r="A56" s="162"/>
      <c r="B56" s="162"/>
      <c r="C56" s="162"/>
      <c r="D56" s="162"/>
      <c r="E56" s="162"/>
      <c r="F56" s="162"/>
      <c r="G56" s="64"/>
      <c r="H56" s="163"/>
      <c r="I56" s="163"/>
      <c r="J56" s="163"/>
      <c r="K56" s="162"/>
      <c r="L56" s="162"/>
      <c r="M56" s="162"/>
      <c r="N56" s="162"/>
      <c r="O56" s="162"/>
      <c r="P56" s="162"/>
    </row>
    <row r="57" spans="1:16" x14ac:dyDescent="0.25">
      <c r="A57" s="162"/>
      <c r="B57" s="162"/>
      <c r="C57" s="162"/>
      <c r="D57" s="162"/>
      <c r="E57" s="162"/>
      <c r="F57" s="162"/>
      <c r="G57" s="102" t="s">
        <v>37</v>
      </c>
      <c r="H57" s="163"/>
      <c r="I57" s="163"/>
      <c r="J57" s="163"/>
      <c r="K57" s="162"/>
      <c r="L57" s="162"/>
      <c r="M57" s="162"/>
      <c r="N57" s="162"/>
      <c r="O57" s="162"/>
      <c r="P57" s="162"/>
    </row>
    <row r="58" spans="1:16" ht="30" x14ac:dyDescent="0.25">
      <c r="A58" s="162"/>
      <c r="B58" s="162"/>
      <c r="C58" s="162"/>
      <c r="D58" s="162"/>
      <c r="E58" s="162"/>
      <c r="F58" s="162"/>
      <c r="G58" s="64" t="s">
        <v>310</v>
      </c>
      <c r="H58" s="163"/>
      <c r="I58" s="163"/>
      <c r="J58" s="163"/>
      <c r="K58" s="162"/>
      <c r="L58" s="162"/>
      <c r="M58" s="162"/>
      <c r="N58" s="162"/>
      <c r="O58" s="162"/>
      <c r="P58" s="162"/>
    </row>
    <row r="59" spans="1:16" x14ac:dyDescent="0.25">
      <c r="A59" s="162"/>
      <c r="B59" s="162"/>
      <c r="C59" s="162"/>
      <c r="D59" s="162"/>
      <c r="E59" s="162"/>
      <c r="F59" s="162"/>
      <c r="G59" s="64" t="s">
        <v>311</v>
      </c>
      <c r="H59" s="163"/>
      <c r="I59" s="163"/>
      <c r="J59" s="163"/>
      <c r="K59" s="162"/>
      <c r="L59" s="162"/>
      <c r="M59" s="162"/>
      <c r="N59" s="162"/>
      <c r="O59" s="162"/>
      <c r="P59" s="162"/>
    </row>
    <row r="60" spans="1:16" ht="180" x14ac:dyDescent="0.25">
      <c r="A60" s="162"/>
      <c r="B60" s="162"/>
      <c r="C60" s="162"/>
      <c r="D60" s="162"/>
      <c r="E60" s="162"/>
      <c r="F60" s="162"/>
      <c r="G60" s="64" t="s">
        <v>522</v>
      </c>
      <c r="H60" s="163"/>
      <c r="I60" s="163"/>
      <c r="J60" s="163"/>
      <c r="K60" s="162"/>
      <c r="L60" s="162"/>
      <c r="M60" s="162"/>
      <c r="N60" s="162"/>
      <c r="O60" s="162"/>
      <c r="P60" s="162"/>
    </row>
    <row r="61" spans="1:16" x14ac:dyDescent="0.25">
      <c r="A61" s="162"/>
      <c r="B61" s="162"/>
      <c r="C61" s="162"/>
      <c r="D61" s="162"/>
      <c r="E61" s="162"/>
      <c r="F61" s="162"/>
      <c r="G61" s="64"/>
      <c r="H61" s="163"/>
      <c r="I61" s="163"/>
      <c r="J61" s="163"/>
      <c r="K61" s="162"/>
      <c r="L61" s="162"/>
      <c r="M61" s="162"/>
      <c r="N61" s="162"/>
      <c r="O61" s="162"/>
      <c r="P61" s="162"/>
    </row>
    <row r="62" spans="1:16" x14ac:dyDescent="0.25">
      <c r="A62" s="162"/>
      <c r="B62" s="162"/>
      <c r="C62" s="162"/>
      <c r="D62" s="162"/>
      <c r="E62" s="162"/>
      <c r="F62" s="162"/>
      <c r="G62" s="102" t="s">
        <v>4</v>
      </c>
      <c r="H62" s="163"/>
      <c r="I62" s="163"/>
      <c r="J62" s="163"/>
      <c r="K62" s="162"/>
      <c r="L62" s="162"/>
      <c r="M62" s="162"/>
      <c r="N62" s="162"/>
      <c r="O62" s="162"/>
      <c r="P62" s="162"/>
    </row>
    <row r="63" spans="1:16" x14ac:dyDescent="0.25">
      <c r="A63" s="162"/>
      <c r="B63" s="162"/>
      <c r="C63" s="162"/>
      <c r="D63" s="162"/>
      <c r="E63" s="162"/>
      <c r="F63" s="162"/>
      <c r="G63" s="64" t="s">
        <v>312</v>
      </c>
      <c r="H63" s="163"/>
      <c r="I63" s="163"/>
      <c r="J63" s="163"/>
      <c r="K63" s="162"/>
      <c r="L63" s="162"/>
      <c r="M63" s="162"/>
      <c r="N63" s="162"/>
      <c r="O63" s="162"/>
      <c r="P63" s="162"/>
    </row>
    <row r="64" spans="1:16" x14ac:dyDescent="0.25">
      <c r="A64" s="162"/>
      <c r="B64" s="162"/>
      <c r="C64" s="162"/>
      <c r="D64" s="162"/>
      <c r="E64" s="162"/>
      <c r="F64" s="162"/>
      <c r="G64" s="64" t="s">
        <v>313</v>
      </c>
      <c r="H64" s="163"/>
      <c r="I64" s="163"/>
      <c r="J64" s="163"/>
      <c r="K64" s="162"/>
      <c r="L64" s="162"/>
      <c r="M64" s="162"/>
      <c r="N64" s="162"/>
      <c r="O64" s="162"/>
      <c r="P64" s="162"/>
    </row>
    <row r="65" spans="1:16" x14ac:dyDescent="0.25">
      <c r="A65" s="162"/>
      <c r="B65" s="162"/>
      <c r="C65" s="162"/>
      <c r="D65" s="162"/>
      <c r="E65" s="162"/>
      <c r="F65" s="162"/>
      <c r="G65" s="64" t="s">
        <v>314</v>
      </c>
      <c r="H65" s="163"/>
      <c r="I65" s="163"/>
      <c r="J65" s="163"/>
      <c r="K65" s="162"/>
      <c r="L65" s="162"/>
      <c r="M65" s="162"/>
      <c r="N65" s="162"/>
      <c r="O65" s="162"/>
      <c r="P65" s="162"/>
    </row>
    <row r="66" spans="1:16" s="154" customFormat="1" ht="21.75" customHeight="1" x14ac:dyDescent="0.25">
      <c r="A66" s="165"/>
      <c r="B66" s="165"/>
      <c r="C66" s="165"/>
      <c r="D66" s="165"/>
      <c r="E66" s="165"/>
      <c r="F66" s="165"/>
      <c r="G66" s="87" t="s">
        <v>315</v>
      </c>
      <c r="H66" s="164"/>
      <c r="I66" s="164"/>
      <c r="J66" s="164"/>
      <c r="K66" s="165"/>
      <c r="L66" s="165"/>
      <c r="M66" s="165"/>
      <c r="N66" s="165"/>
      <c r="O66" s="165"/>
      <c r="P66" s="165"/>
    </row>
    <row r="67" spans="1:16" ht="15.75" thickBot="1" x14ac:dyDescent="0.3">
      <c r="A67" s="162"/>
      <c r="B67" s="162"/>
      <c r="C67" s="162"/>
      <c r="D67" s="162"/>
      <c r="E67" s="162"/>
      <c r="F67" s="162"/>
      <c r="G67" s="160"/>
      <c r="H67" s="163"/>
      <c r="I67" s="163"/>
      <c r="J67" s="163"/>
      <c r="K67" s="162"/>
      <c r="L67" s="162"/>
      <c r="M67" s="162"/>
      <c r="N67" s="162"/>
      <c r="O67" s="162"/>
      <c r="P67" s="162"/>
    </row>
    <row r="68" spans="1:16" x14ac:dyDescent="0.25">
      <c r="A68" s="162"/>
      <c r="B68" s="162"/>
      <c r="C68" s="162"/>
      <c r="D68" s="162"/>
      <c r="E68" s="162"/>
      <c r="F68" s="162"/>
      <c r="G68" s="102"/>
      <c r="H68" s="163"/>
      <c r="I68" s="163"/>
      <c r="J68" s="163"/>
      <c r="K68" s="162"/>
      <c r="L68" s="162"/>
      <c r="M68" s="162"/>
      <c r="N68" s="162"/>
      <c r="O68" s="162"/>
      <c r="P68" s="162"/>
    </row>
    <row r="69" spans="1:16" ht="16.5" x14ac:dyDescent="0.25">
      <c r="A69" s="162"/>
      <c r="B69" s="162"/>
      <c r="C69" s="162"/>
      <c r="D69" s="162"/>
      <c r="E69" s="162"/>
      <c r="F69" s="162"/>
      <c r="G69" s="100" t="s">
        <v>316</v>
      </c>
      <c r="H69" s="163"/>
      <c r="I69" s="163"/>
      <c r="J69" s="163"/>
      <c r="K69" s="162"/>
      <c r="L69" s="162"/>
      <c r="M69" s="162"/>
      <c r="N69" s="162"/>
      <c r="O69" s="162"/>
      <c r="P69" s="162"/>
    </row>
    <row r="70" spans="1:16" x14ac:dyDescent="0.25">
      <c r="A70" s="162"/>
      <c r="B70" s="162"/>
      <c r="C70" s="162"/>
      <c r="D70" s="162"/>
      <c r="E70" s="162"/>
      <c r="F70" s="162"/>
      <c r="G70" s="159"/>
      <c r="H70" s="163"/>
      <c r="I70" s="163"/>
      <c r="J70" s="163"/>
      <c r="K70" s="162"/>
      <c r="L70" s="162"/>
      <c r="M70" s="162"/>
      <c r="N70" s="162"/>
      <c r="O70" s="162"/>
      <c r="P70" s="162"/>
    </row>
    <row r="71" spans="1:16" ht="45" x14ac:dyDescent="0.25">
      <c r="A71" s="162"/>
      <c r="B71" s="162"/>
      <c r="C71" s="162"/>
      <c r="D71" s="162"/>
      <c r="E71" s="162"/>
      <c r="F71" s="162"/>
      <c r="G71" s="282" t="s">
        <v>317</v>
      </c>
      <c r="H71" s="163"/>
      <c r="I71" s="163"/>
      <c r="J71" s="163"/>
      <c r="K71" s="162"/>
      <c r="L71" s="162"/>
      <c r="M71" s="162"/>
      <c r="N71" s="162"/>
      <c r="O71" s="162"/>
      <c r="P71" s="162"/>
    </row>
    <row r="72" spans="1:16" x14ac:dyDescent="0.25">
      <c r="A72" s="162"/>
      <c r="B72" s="162"/>
      <c r="C72" s="162"/>
      <c r="D72" s="162"/>
      <c r="E72" s="162"/>
      <c r="F72" s="162"/>
      <c r="G72" s="294"/>
      <c r="H72" s="163"/>
      <c r="I72" s="163"/>
      <c r="J72" s="163"/>
      <c r="K72" s="162"/>
      <c r="L72" s="162"/>
      <c r="M72" s="162"/>
      <c r="N72" s="162"/>
      <c r="O72" s="162"/>
      <c r="P72" s="162"/>
    </row>
    <row r="73" spans="1:16" x14ac:dyDescent="0.25">
      <c r="A73" s="162"/>
      <c r="B73" s="162"/>
      <c r="C73" s="162"/>
      <c r="D73" s="162"/>
      <c r="E73" s="162"/>
      <c r="F73" s="162"/>
      <c r="G73" s="294" t="s">
        <v>318</v>
      </c>
      <c r="H73" s="163"/>
      <c r="I73" s="163"/>
      <c r="J73" s="163"/>
      <c r="K73" s="162"/>
      <c r="L73" s="162"/>
      <c r="M73" s="162"/>
      <c r="N73" s="162"/>
      <c r="O73" s="162"/>
      <c r="P73" s="162"/>
    </row>
    <row r="74" spans="1:16" ht="75" x14ac:dyDescent="0.25">
      <c r="A74" s="162"/>
      <c r="B74" s="162"/>
      <c r="C74" s="162"/>
      <c r="D74" s="162"/>
      <c r="E74" s="162"/>
      <c r="F74" s="162"/>
      <c r="G74" s="157" t="s">
        <v>319</v>
      </c>
      <c r="H74" s="163"/>
      <c r="I74" s="163"/>
      <c r="J74" s="163"/>
      <c r="K74" s="162"/>
      <c r="L74" s="162"/>
      <c r="M74" s="162"/>
      <c r="N74" s="162"/>
      <c r="O74" s="162"/>
      <c r="P74" s="162"/>
    </row>
    <row r="75" spans="1:16" x14ac:dyDescent="0.25">
      <c r="A75" s="162"/>
      <c r="B75" s="162"/>
      <c r="C75" s="162"/>
      <c r="D75" s="162"/>
      <c r="E75" s="162"/>
      <c r="F75" s="162"/>
      <c r="G75" s="157"/>
      <c r="H75" s="163"/>
      <c r="I75" s="163"/>
      <c r="J75" s="163"/>
      <c r="K75" s="162"/>
      <c r="L75" s="162"/>
      <c r="M75" s="162"/>
      <c r="N75" s="162"/>
      <c r="O75" s="162"/>
      <c r="P75" s="162"/>
    </row>
    <row r="76" spans="1:16" ht="45" x14ac:dyDescent="0.25">
      <c r="A76" s="162"/>
      <c r="B76" s="162"/>
      <c r="C76" s="162"/>
      <c r="D76" s="162"/>
      <c r="E76" s="162"/>
      <c r="F76" s="162"/>
      <c r="G76" s="157" t="s">
        <v>320</v>
      </c>
      <c r="H76" s="163"/>
      <c r="I76" s="163"/>
      <c r="J76" s="163"/>
      <c r="K76" s="162"/>
      <c r="L76" s="162"/>
      <c r="M76" s="162"/>
      <c r="N76" s="162"/>
      <c r="O76" s="162"/>
      <c r="P76" s="162"/>
    </row>
    <row r="77" spans="1:16" ht="15.75" thickBot="1" x14ac:dyDescent="0.3">
      <c r="A77" s="162"/>
      <c r="B77" s="162"/>
      <c r="C77" s="162"/>
      <c r="D77" s="162"/>
      <c r="E77" s="162"/>
      <c r="F77" s="162"/>
      <c r="G77" s="64"/>
      <c r="H77" s="163"/>
      <c r="I77" s="163"/>
      <c r="J77" s="163"/>
      <c r="K77" s="162"/>
      <c r="L77" s="162"/>
      <c r="M77" s="162"/>
      <c r="N77" s="162"/>
      <c r="O77" s="162"/>
      <c r="P77" s="162"/>
    </row>
    <row r="78" spans="1:16" ht="15.75" thickBot="1" x14ac:dyDescent="0.3">
      <c r="A78" s="162"/>
      <c r="B78" s="162"/>
      <c r="C78" s="162"/>
      <c r="D78" s="162"/>
      <c r="E78" s="162"/>
      <c r="F78" s="162"/>
      <c r="G78" s="116" t="s">
        <v>234</v>
      </c>
      <c r="H78" s="166"/>
      <c r="I78" s="167"/>
      <c r="J78" s="163"/>
      <c r="K78" s="162"/>
      <c r="L78" s="162"/>
      <c r="M78" s="162"/>
      <c r="N78" s="162"/>
      <c r="O78" s="162"/>
      <c r="P78" s="162"/>
    </row>
    <row r="79" spans="1:16" ht="408.95" customHeight="1" x14ac:dyDescent="0.25">
      <c r="A79" s="162"/>
      <c r="B79" s="162"/>
      <c r="C79" s="162"/>
      <c r="D79" s="162"/>
      <c r="E79" s="162"/>
      <c r="F79" s="162"/>
      <c r="G79" s="161" t="s">
        <v>330</v>
      </c>
      <c r="H79" s="168"/>
      <c r="I79" s="169"/>
      <c r="J79" s="163"/>
      <c r="K79" s="162"/>
      <c r="L79" s="162"/>
      <c r="M79" s="162"/>
      <c r="N79" s="162"/>
      <c r="O79" s="162"/>
      <c r="P79" s="162"/>
    </row>
    <row r="80" spans="1:16" ht="270" x14ac:dyDescent="0.25">
      <c r="A80" s="162"/>
      <c r="B80" s="162"/>
      <c r="C80" s="162"/>
      <c r="D80" s="162"/>
      <c r="E80" s="162"/>
      <c r="F80" s="162"/>
      <c r="G80" s="115" t="s">
        <v>332</v>
      </c>
      <c r="H80" s="170"/>
      <c r="I80" s="163"/>
      <c r="J80" s="163"/>
      <c r="K80" s="162"/>
      <c r="L80" s="162"/>
      <c r="M80" s="162"/>
      <c r="N80" s="162"/>
      <c r="O80" s="162"/>
      <c r="P80" s="162"/>
    </row>
    <row r="81" spans="1:16" ht="180" x14ac:dyDescent="0.25">
      <c r="A81" s="162"/>
      <c r="B81" s="162"/>
      <c r="C81" s="162"/>
      <c r="D81" s="162"/>
      <c r="E81" s="162"/>
      <c r="F81" s="162"/>
      <c r="G81" s="109" t="s">
        <v>331</v>
      </c>
      <c r="H81" s="170"/>
      <c r="I81" s="171"/>
      <c r="J81" s="163"/>
      <c r="K81" s="162"/>
      <c r="L81" s="162"/>
      <c r="M81" s="162"/>
      <c r="N81" s="162"/>
      <c r="O81" s="162"/>
      <c r="P81" s="162"/>
    </row>
    <row r="82" spans="1:16" ht="210" x14ac:dyDescent="0.25">
      <c r="A82" s="162"/>
      <c r="B82" s="162"/>
      <c r="C82" s="162"/>
      <c r="D82" s="162"/>
      <c r="E82" s="162"/>
      <c r="F82" s="162"/>
      <c r="G82" s="109" t="s">
        <v>333</v>
      </c>
      <c r="H82" s="170"/>
      <c r="I82" s="163"/>
      <c r="J82" s="163"/>
      <c r="K82" s="162"/>
      <c r="L82" s="162"/>
      <c r="M82" s="162"/>
      <c r="N82" s="162"/>
      <c r="O82" s="162"/>
      <c r="P82" s="162"/>
    </row>
    <row r="83" spans="1:16" ht="30" x14ac:dyDescent="0.25">
      <c r="A83" s="162"/>
      <c r="B83" s="162"/>
      <c r="C83" s="162"/>
      <c r="D83" s="162"/>
      <c r="E83" s="162"/>
      <c r="F83" s="162"/>
      <c r="G83" s="279" t="s">
        <v>508</v>
      </c>
      <c r="H83" s="170"/>
      <c r="I83" s="163"/>
      <c r="J83" s="163"/>
      <c r="K83" s="162"/>
      <c r="L83" s="162"/>
      <c r="M83" s="162"/>
      <c r="N83" s="162"/>
      <c r="O83" s="162"/>
      <c r="P83" s="162"/>
    </row>
    <row r="84" spans="1:16" x14ac:dyDescent="0.25">
      <c r="A84" s="162"/>
      <c r="B84" s="162"/>
      <c r="C84" s="162"/>
      <c r="D84" s="162"/>
      <c r="E84" s="162"/>
      <c r="F84" s="162"/>
      <c r="G84" s="280"/>
      <c r="H84" s="170"/>
      <c r="I84" s="163"/>
      <c r="J84" s="163"/>
      <c r="K84" s="162"/>
      <c r="L84" s="162"/>
      <c r="M84" s="162"/>
      <c r="N84" s="162"/>
      <c r="O84" s="162"/>
      <c r="P84" s="162"/>
    </row>
    <row r="85" spans="1:16" x14ac:dyDescent="0.25">
      <c r="A85" s="162"/>
      <c r="B85" s="162"/>
      <c r="C85" s="162"/>
      <c r="D85" s="162"/>
      <c r="E85" s="162"/>
      <c r="F85" s="162"/>
      <c r="G85" s="279"/>
      <c r="H85" s="170"/>
      <c r="I85" s="163"/>
      <c r="J85" s="163"/>
      <c r="K85" s="162"/>
      <c r="L85" s="162"/>
      <c r="M85" s="162"/>
      <c r="N85" s="162"/>
      <c r="O85" s="162"/>
      <c r="P85" s="162"/>
    </row>
    <row r="86" spans="1:16" x14ac:dyDescent="0.25">
      <c r="A86" s="162"/>
      <c r="B86" s="162"/>
      <c r="C86" s="162"/>
      <c r="D86" s="162"/>
      <c r="E86" s="162"/>
      <c r="F86" s="162"/>
      <c r="G86" s="279"/>
      <c r="H86" s="170"/>
      <c r="I86" s="163"/>
      <c r="J86" s="163"/>
      <c r="K86" s="162"/>
      <c r="L86" s="162"/>
      <c r="M86" s="162"/>
      <c r="N86" s="162"/>
      <c r="O86" s="162"/>
      <c r="P86" s="162"/>
    </row>
    <row r="87" spans="1:16" x14ac:dyDescent="0.25">
      <c r="A87" s="162"/>
      <c r="B87" s="162"/>
      <c r="C87" s="162"/>
      <c r="D87" s="162"/>
      <c r="E87" s="162"/>
      <c r="F87" s="162"/>
      <c r="G87" s="279"/>
      <c r="H87" s="170"/>
      <c r="I87" s="163"/>
      <c r="J87" s="163"/>
      <c r="K87" s="162"/>
      <c r="L87" s="162"/>
      <c r="M87" s="162"/>
      <c r="N87" s="162"/>
      <c r="O87" s="162"/>
      <c r="P87" s="162"/>
    </row>
    <row r="88" spans="1:16" x14ac:dyDescent="0.25">
      <c r="A88" s="162"/>
      <c r="B88" s="162"/>
      <c r="C88" s="162"/>
      <c r="D88" s="162"/>
      <c r="E88" s="162"/>
      <c r="F88" s="162"/>
      <c r="G88" s="279"/>
      <c r="H88" s="170"/>
      <c r="I88" s="163"/>
      <c r="J88" s="163"/>
      <c r="K88" s="162"/>
      <c r="L88" s="162"/>
      <c r="M88" s="162"/>
      <c r="N88" s="162"/>
      <c r="O88" s="162"/>
      <c r="P88" s="162"/>
    </row>
    <row r="89" spans="1:16" x14ac:dyDescent="0.25">
      <c r="A89" s="162"/>
      <c r="B89" s="162"/>
      <c r="C89" s="162"/>
      <c r="D89" s="162"/>
      <c r="E89" s="162"/>
      <c r="F89" s="162"/>
      <c r="G89" s="279"/>
      <c r="H89" s="170"/>
      <c r="I89" s="163"/>
      <c r="J89" s="163"/>
      <c r="K89" s="162"/>
      <c r="L89" s="162"/>
      <c r="M89" s="162"/>
      <c r="N89" s="162"/>
      <c r="O89" s="162"/>
      <c r="P89" s="162"/>
    </row>
    <row r="90" spans="1:16" x14ac:dyDescent="0.25">
      <c r="A90" s="162"/>
      <c r="B90" s="162"/>
      <c r="C90" s="162"/>
      <c r="D90" s="162"/>
      <c r="E90" s="162"/>
      <c r="F90" s="162"/>
      <c r="G90" s="279"/>
      <c r="H90" s="170"/>
      <c r="I90" s="163"/>
      <c r="J90" s="163"/>
      <c r="K90" s="162"/>
      <c r="L90" s="162"/>
      <c r="M90" s="162"/>
      <c r="N90" s="162"/>
      <c r="O90" s="162"/>
      <c r="P90" s="162"/>
    </row>
    <row r="91" spans="1:16" x14ac:dyDescent="0.25">
      <c r="A91" s="162"/>
      <c r="B91" s="162"/>
      <c r="C91" s="162"/>
      <c r="D91" s="162"/>
      <c r="E91" s="162"/>
      <c r="F91" s="162"/>
      <c r="G91" s="278"/>
      <c r="H91" s="170"/>
      <c r="I91" s="163"/>
      <c r="J91" s="163"/>
      <c r="K91" s="162"/>
      <c r="L91" s="162"/>
      <c r="M91" s="162"/>
      <c r="N91" s="162"/>
      <c r="O91" s="162"/>
      <c r="P91" s="162"/>
    </row>
    <row r="92" spans="1:16" x14ac:dyDescent="0.25">
      <c r="A92" s="162"/>
      <c r="B92" s="162"/>
      <c r="C92" s="162"/>
      <c r="D92" s="162"/>
      <c r="E92" s="162"/>
      <c r="F92" s="162"/>
      <c r="G92" s="278"/>
      <c r="H92" s="170"/>
      <c r="I92" s="163"/>
      <c r="J92" s="163"/>
      <c r="K92" s="162"/>
      <c r="L92" s="162"/>
      <c r="M92" s="162"/>
      <c r="N92" s="162"/>
      <c r="O92" s="162"/>
      <c r="P92" s="162"/>
    </row>
    <row r="93" spans="1:16" x14ac:dyDescent="0.25">
      <c r="A93" s="162"/>
      <c r="B93" s="162"/>
      <c r="C93" s="162"/>
      <c r="D93" s="162"/>
      <c r="E93" s="162"/>
      <c r="F93" s="162"/>
      <c r="G93" s="278"/>
      <c r="H93" s="170"/>
      <c r="I93" s="163"/>
      <c r="J93" s="163"/>
      <c r="K93" s="162"/>
      <c r="L93" s="162"/>
      <c r="M93" s="162"/>
      <c r="N93" s="162"/>
      <c r="O93" s="162"/>
      <c r="P93" s="162"/>
    </row>
    <row r="94" spans="1:16" x14ac:dyDescent="0.25">
      <c r="A94" s="162"/>
      <c r="B94" s="162"/>
      <c r="C94" s="162"/>
      <c r="D94" s="162"/>
      <c r="E94" s="162"/>
      <c r="F94" s="162"/>
      <c r="G94" s="278"/>
      <c r="H94" s="170"/>
      <c r="I94" s="163"/>
      <c r="J94" s="163"/>
      <c r="K94" s="162"/>
      <c r="L94" s="162"/>
      <c r="M94" s="162"/>
      <c r="N94" s="162"/>
      <c r="O94" s="162"/>
      <c r="P94" s="162"/>
    </row>
    <row r="95" spans="1:16" x14ac:dyDescent="0.25">
      <c r="A95" s="162"/>
      <c r="B95" s="162"/>
      <c r="C95" s="162"/>
      <c r="D95" s="162"/>
      <c r="E95" s="162"/>
      <c r="F95" s="162"/>
      <c r="G95" s="278"/>
      <c r="H95" s="170"/>
      <c r="I95" s="163"/>
      <c r="J95" s="163"/>
      <c r="K95" s="162"/>
      <c r="L95" s="162"/>
      <c r="M95" s="162"/>
      <c r="N95" s="162"/>
      <c r="O95" s="162"/>
      <c r="P95" s="162"/>
    </row>
    <row r="96" spans="1:16" x14ac:dyDescent="0.25">
      <c r="A96" s="162"/>
      <c r="B96" s="162"/>
      <c r="C96" s="162"/>
      <c r="D96" s="162"/>
      <c r="E96" s="162"/>
      <c r="F96" s="162"/>
      <c r="G96" s="278"/>
      <c r="H96" s="170"/>
      <c r="I96" s="163"/>
      <c r="J96" s="163"/>
      <c r="K96" s="162"/>
      <c r="L96" s="162"/>
      <c r="M96" s="162"/>
      <c r="N96" s="162"/>
      <c r="O96" s="162"/>
      <c r="P96" s="162"/>
    </row>
    <row r="97" spans="1:16" x14ac:dyDescent="0.25">
      <c r="A97" s="162"/>
      <c r="B97" s="162"/>
      <c r="C97" s="162"/>
      <c r="D97" s="162"/>
      <c r="E97" s="162"/>
      <c r="F97" s="162"/>
      <c r="G97" s="278"/>
      <c r="H97" s="170"/>
      <c r="I97" s="163"/>
      <c r="J97" s="163"/>
      <c r="K97" s="162"/>
      <c r="L97" s="162"/>
      <c r="M97" s="162"/>
      <c r="N97" s="162"/>
      <c r="O97" s="162"/>
      <c r="P97" s="162"/>
    </row>
    <row r="98" spans="1:16" x14ac:dyDescent="0.25">
      <c r="A98" s="162"/>
      <c r="B98" s="162"/>
      <c r="C98" s="162"/>
      <c r="D98" s="162"/>
      <c r="E98" s="162"/>
      <c r="F98" s="162"/>
      <c r="G98" s="278"/>
      <c r="H98" s="170"/>
      <c r="I98" s="163"/>
      <c r="J98" s="163"/>
      <c r="K98" s="162"/>
      <c r="L98" s="162"/>
      <c r="M98" s="162"/>
      <c r="N98" s="162"/>
      <c r="O98" s="162"/>
      <c r="P98" s="162"/>
    </row>
    <row r="99" spans="1:16" x14ac:dyDescent="0.25">
      <c r="A99" s="162"/>
      <c r="B99" s="162"/>
      <c r="C99" s="162"/>
      <c r="D99" s="162"/>
      <c r="E99" s="162"/>
      <c r="F99" s="162"/>
      <c r="G99" s="278"/>
      <c r="H99" s="170"/>
      <c r="I99" s="163"/>
      <c r="J99" s="163"/>
      <c r="K99" s="162"/>
      <c r="L99" s="162"/>
      <c r="M99" s="162"/>
      <c r="N99" s="162"/>
      <c r="O99" s="162"/>
      <c r="P99" s="162"/>
    </row>
    <row r="100" spans="1:16" x14ac:dyDescent="0.25">
      <c r="A100" s="162"/>
      <c r="B100" s="162"/>
      <c r="C100" s="162"/>
      <c r="D100" s="162"/>
      <c r="E100" s="162"/>
      <c r="F100" s="162"/>
      <c r="G100" s="278"/>
      <c r="H100" s="170"/>
      <c r="I100" s="163"/>
      <c r="J100" s="163"/>
      <c r="K100" s="162"/>
      <c r="L100" s="162"/>
      <c r="M100" s="162"/>
      <c r="N100" s="162"/>
      <c r="O100" s="162"/>
      <c r="P100" s="162"/>
    </row>
    <row r="101" spans="1:16" x14ac:dyDescent="0.25">
      <c r="A101" s="162"/>
      <c r="B101" s="162"/>
      <c r="C101" s="162"/>
      <c r="D101" s="162"/>
      <c r="E101" s="162"/>
      <c r="F101" s="162"/>
      <c r="G101" s="278"/>
      <c r="H101" s="170"/>
      <c r="I101" s="163"/>
      <c r="J101" s="163"/>
      <c r="K101" s="162"/>
      <c r="L101" s="162"/>
      <c r="M101" s="162"/>
      <c r="N101" s="162"/>
      <c r="O101" s="162"/>
      <c r="P101" s="162"/>
    </row>
    <row r="102" spans="1:16" x14ac:dyDescent="0.25">
      <c r="A102" s="162"/>
      <c r="B102" s="162"/>
      <c r="C102" s="162"/>
      <c r="D102" s="162"/>
      <c r="E102" s="162"/>
      <c r="F102" s="162"/>
      <c r="G102" s="163"/>
      <c r="H102" s="162"/>
      <c r="I102" s="163"/>
      <c r="J102" s="162"/>
      <c r="K102" s="162"/>
      <c r="L102" s="162"/>
      <c r="M102" s="162"/>
      <c r="N102" s="162"/>
      <c r="O102" s="162"/>
      <c r="P102" s="162"/>
    </row>
    <row r="103" spans="1:16" x14ac:dyDescent="0.25">
      <c r="A103" s="162"/>
      <c r="B103" s="162"/>
      <c r="C103" s="162"/>
      <c r="D103" s="162"/>
      <c r="E103" s="162"/>
      <c r="F103" s="162"/>
      <c r="G103" s="163"/>
      <c r="H103" s="162"/>
      <c r="I103" s="163"/>
      <c r="J103" s="162"/>
      <c r="K103" s="162"/>
      <c r="L103" s="162"/>
      <c r="M103" s="162"/>
      <c r="N103" s="162"/>
      <c r="O103" s="162"/>
      <c r="P103" s="162"/>
    </row>
    <row r="104" spans="1:16" x14ac:dyDescent="0.25">
      <c r="A104" s="162"/>
      <c r="B104" s="162"/>
      <c r="C104" s="162"/>
      <c r="D104" s="162"/>
      <c r="E104" s="162"/>
      <c r="F104" s="162"/>
      <c r="G104" s="163"/>
      <c r="H104" s="162"/>
      <c r="I104" s="163"/>
      <c r="J104" s="162"/>
      <c r="K104" s="162"/>
      <c r="L104" s="162"/>
      <c r="M104" s="162"/>
      <c r="N104" s="162"/>
      <c r="O104" s="162"/>
      <c r="P104" s="162"/>
    </row>
    <row r="105" spans="1:16" x14ac:dyDescent="0.25">
      <c r="A105" s="162"/>
      <c r="B105" s="162"/>
      <c r="C105" s="162"/>
      <c r="D105" s="162"/>
      <c r="E105" s="162"/>
      <c r="F105" s="162"/>
      <c r="G105" s="163"/>
      <c r="H105" s="162"/>
      <c r="I105" s="163"/>
      <c r="J105" s="162"/>
      <c r="K105" s="162"/>
      <c r="L105" s="162"/>
      <c r="M105" s="162"/>
      <c r="N105" s="162"/>
      <c r="O105" s="162"/>
      <c r="P105" s="162"/>
    </row>
    <row r="106" spans="1:16" x14ac:dyDescent="0.25">
      <c r="A106" s="162"/>
      <c r="B106" s="162"/>
      <c r="C106" s="162"/>
      <c r="D106" s="162"/>
      <c r="E106" s="162"/>
      <c r="F106" s="162"/>
      <c r="G106" s="163"/>
      <c r="H106" s="162"/>
      <c r="I106" s="163"/>
      <c r="J106" s="162"/>
      <c r="K106" s="162"/>
      <c r="L106" s="162"/>
      <c r="M106" s="162"/>
      <c r="N106" s="162"/>
      <c r="O106" s="162"/>
      <c r="P106" s="162"/>
    </row>
    <row r="107" spans="1:16" x14ac:dyDescent="0.25">
      <c r="A107" s="162"/>
      <c r="B107" s="162"/>
      <c r="C107" s="162"/>
      <c r="D107" s="162"/>
      <c r="E107" s="162"/>
      <c r="F107" s="162"/>
      <c r="G107" s="163"/>
      <c r="H107" s="162"/>
      <c r="I107" s="163"/>
      <c r="J107" s="162"/>
      <c r="K107" s="162"/>
      <c r="L107" s="162"/>
      <c r="M107" s="162"/>
      <c r="N107" s="162"/>
      <c r="O107" s="162"/>
      <c r="P107" s="162"/>
    </row>
    <row r="108" spans="1:16" x14ac:dyDescent="0.25">
      <c r="A108" s="162"/>
      <c r="B108" s="162"/>
      <c r="C108" s="162"/>
      <c r="D108" s="162"/>
      <c r="E108" s="162"/>
      <c r="F108" s="162"/>
      <c r="G108" s="163"/>
      <c r="H108" s="162"/>
      <c r="I108" s="163"/>
      <c r="J108" s="162"/>
      <c r="K108" s="162"/>
      <c r="L108" s="162"/>
      <c r="M108" s="162"/>
      <c r="N108" s="162"/>
      <c r="O108" s="162"/>
      <c r="P108" s="162"/>
    </row>
    <row r="109" spans="1:16" x14ac:dyDescent="0.25">
      <c r="A109" s="162"/>
      <c r="B109" s="162"/>
      <c r="C109" s="162"/>
      <c r="D109" s="162"/>
      <c r="E109" s="162"/>
      <c r="F109" s="162"/>
      <c r="G109" s="163"/>
      <c r="H109" s="162"/>
      <c r="I109" s="163"/>
      <c r="J109" s="162"/>
      <c r="K109" s="162"/>
      <c r="L109" s="162"/>
      <c r="M109" s="162"/>
      <c r="N109" s="162"/>
      <c r="O109" s="162"/>
      <c r="P109" s="162"/>
    </row>
  </sheetData>
  <pageMargins left="0.7" right="0.7" top="0.75" bottom="0.75" header="0.3" footer="0.3"/>
  <pageSetup orientation="portrait" horizontalDpi="4294967293" verticalDpi="4294967293"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3" tint="0.59999389629810485"/>
  </sheetPr>
  <dimension ref="D1:O77"/>
  <sheetViews>
    <sheetView showGridLines="0" zoomScaleNormal="100" workbookViewId="0">
      <pane ySplit="3" topLeftCell="A64" activePane="bottomLeft" state="frozen"/>
      <selection activeCell="B1" sqref="B1:N2"/>
      <selection pane="bottomLeft" activeCell="F72" sqref="F72"/>
    </sheetView>
  </sheetViews>
  <sheetFormatPr defaultColWidth="9.140625" defaultRowHeight="15" x14ac:dyDescent="0.25"/>
  <cols>
    <col min="1" max="4" width="9.140625" style="162"/>
    <col min="5" max="5" width="32.5703125" style="163" customWidth="1"/>
    <col min="6" max="6" width="52.140625" style="162" customWidth="1"/>
    <col min="7" max="7" width="34.5703125" style="163" bestFit="1" customWidth="1"/>
    <col min="8" max="19" width="9.140625" style="162"/>
    <col min="20" max="20" width="13.140625" style="162" customWidth="1"/>
    <col min="21" max="21" width="8.42578125" style="162" customWidth="1"/>
    <col min="22" max="16384" width="9.140625" style="162"/>
  </cols>
  <sheetData>
    <row r="1" spans="4:15" ht="40.5" customHeight="1" x14ac:dyDescent="0.45">
      <c r="D1" s="164"/>
      <c r="E1" s="553" t="s">
        <v>103</v>
      </c>
      <c r="F1" s="533"/>
      <c r="G1" s="164"/>
      <c r="H1" s="164"/>
      <c r="I1" s="164"/>
      <c r="J1" s="164"/>
      <c r="K1" s="164"/>
      <c r="L1" s="164"/>
      <c r="M1" s="164"/>
      <c r="N1" s="164"/>
      <c r="O1" s="164"/>
    </row>
    <row r="2" spans="4:15" ht="69" customHeight="1" x14ac:dyDescent="0.45">
      <c r="D2" s="164"/>
      <c r="E2" s="553" t="s">
        <v>278</v>
      </c>
      <c r="F2" s="533"/>
      <c r="G2" s="164"/>
      <c r="H2" s="164"/>
      <c r="I2" s="164"/>
      <c r="J2" s="164"/>
      <c r="K2" s="164"/>
      <c r="L2" s="164"/>
      <c r="M2" s="164"/>
      <c r="N2" s="164"/>
      <c r="O2" s="164"/>
    </row>
    <row r="3" spans="4:15" ht="36" customHeight="1" x14ac:dyDescent="0.3">
      <c r="D3" s="164"/>
      <c r="E3" s="554" t="s">
        <v>689</v>
      </c>
      <c r="F3" s="533"/>
      <c r="G3" s="164"/>
      <c r="H3" s="164"/>
      <c r="I3" s="164"/>
      <c r="J3" s="164"/>
      <c r="K3" s="164"/>
      <c r="L3" s="164"/>
      <c r="M3" s="164"/>
      <c r="N3" s="164"/>
      <c r="O3" s="164"/>
    </row>
    <row r="4" spans="4:15" ht="15.75" thickBot="1" x14ac:dyDescent="0.3">
      <c r="E4" s="419"/>
      <c r="F4" s="418"/>
    </row>
    <row r="5" spans="4:15" ht="16.5" thickBot="1" x14ac:dyDescent="0.3">
      <c r="E5" s="555" t="s">
        <v>476</v>
      </c>
      <c r="F5" s="556"/>
      <c r="H5" s="163"/>
    </row>
    <row r="6" spans="4:15" ht="16.5" thickBot="1" x14ac:dyDescent="0.3">
      <c r="E6" s="420" t="s">
        <v>678</v>
      </c>
      <c r="F6" s="421" t="s">
        <v>679</v>
      </c>
      <c r="H6" s="163"/>
    </row>
    <row r="7" spans="4:15" ht="16.5" x14ac:dyDescent="0.25">
      <c r="E7" s="550" t="s">
        <v>356</v>
      </c>
      <c r="F7" s="422" t="s">
        <v>525</v>
      </c>
      <c r="H7" s="163"/>
    </row>
    <row r="8" spans="4:15" ht="16.5" x14ac:dyDescent="0.25">
      <c r="E8" s="551"/>
      <c r="F8" s="422" t="s">
        <v>363</v>
      </c>
      <c r="H8" s="163"/>
    </row>
    <row r="9" spans="4:15" ht="16.5" x14ac:dyDescent="0.25">
      <c r="E9" s="551"/>
      <c r="F9" s="422" t="s">
        <v>364</v>
      </c>
      <c r="H9" s="163"/>
    </row>
    <row r="10" spans="4:15" ht="16.5" x14ac:dyDescent="0.25">
      <c r="E10" s="551"/>
      <c r="F10" s="422" t="s">
        <v>367</v>
      </c>
    </row>
    <row r="11" spans="4:15" ht="16.5" x14ac:dyDescent="0.25">
      <c r="E11" s="551"/>
      <c r="F11" s="422" t="s">
        <v>368</v>
      </c>
    </row>
    <row r="12" spans="4:15" ht="16.5" x14ac:dyDescent="0.25">
      <c r="E12" s="551"/>
      <c r="F12" s="422" t="s">
        <v>365</v>
      </c>
    </row>
    <row r="13" spans="4:15" ht="16.5" x14ac:dyDescent="0.25">
      <c r="E13" s="551"/>
      <c r="F13" s="422" t="s">
        <v>366</v>
      </c>
    </row>
    <row r="14" spans="4:15" ht="16.5" x14ac:dyDescent="0.25">
      <c r="E14" s="551"/>
      <c r="F14" s="422" t="s">
        <v>369</v>
      </c>
    </row>
    <row r="15" spans="4:15" ht="16.5" x14ac:dyDescent="0.25">
      <c r="E15" s="551"/>
      <c r="F15" s="422" t="s">
        <v>370</v>
      </c>
    </row>
    <row r="16" spans="4:15" ht="17.25" thickBot="1" x14ac:dyDescent="0.3">
      <c r="E16" s="552"/>
      <c r="F16" s="423" t="s">
        <v>480</v>
      </c>
    </row>
    <row r="17" spans="5:6" ht="16.5" x14ac:dyDescent="0.25">
      <c r="E17" s="550" t="s">
        <v>527</v>
      </c>
      <c r="F17" s="422" t="s">
        <v>526</v>
      </c>
    </row>
    <row r="18" spans="5:6" ht="16.5" x14ac:dyDescent="0.25">
      <c r="E18" s="551"/>
      <c r="F18" s="422" t="s">
        <v>371</v>
      </c>
    </row>
    <row r="19" spans="5:6" ht="16.5" x14ac:dyDescent="0.25">
      <c r="E19" s="551"/>
      <c r="F19" s="422" t="s">
        <v>372</v>
      </c>
    </row>
    <row r="20" spans="5:6" ht="16.5" x14ac:dyDescent="0.25">
      <c r="E20" s="551"/>
      <c r="F20" s="422" t="s">
        <v>460</v>
      </c>
    </row>
    <row r="21" spans="5:6" ht="16.5" x14ac:dyDescent="0.25">
      <c r="E21" s="551"/>
      <c r="F21" s="422" t="s">
        <v>374</v>
      </c>
    </row>
    <row r="22" spans="5:6" ht="16.5" x14ac:dyDescent="0.25">
      <c r="E22" s="551"/>
      <c r="F22" s="422" t="s">
        <v>375</v>
      </c>
    </row>
    <row r="23" spans="5:6" ht="17.25" thickBot="1" x14ac:dyDescent="0.3">
      <c r="E23" s="552"/>
      <c r="F23" s="423" t="s">
        <v>481</v>
      </c>
    </row>
    <row r="24" spans="5:6" ht="16.5" x14ac:dyDescent="0.25">
      <c r="E24" s="550" t="s">
        <v>429</v>
      </c>
      <c r="F24" s="422" t="s">
        <v>528</v>
      </c>
    </row>
    <row r="25" spans="5:6" ht="16.5" x14ac:dyDescent="0.25">
      <c r="E25" s="551"/>
      <c r="F25" s="422" t="s">
        <v>482</v>
      </c>
    </row>
    <row r="26" spans="5:6" ht="33" x14ac:dyDescent="0.25">
      <c r="E26" s="551"/>
      <c r="F26" s="422" t="s">
        <v>483</v>
      </c>
    </row>
    <row r="27" spans="5:6" ht="16.5" x14ac:dyDescent="0.25">
      <c r="E27" s="551"/>
      <c r="F27" s="422" t="s">
        <v>680</v>
      </c>
    </row>
    <row r="28" spans="5:6" ht="16.5" x14ac:dyDescent="0.25">
      <c r="E28" s="551"/>
      <c r="F28" s="422" t="s">
        <v>681</v>
      </c>
    </row>
    <row r="29" spans="5:6" ht="17.25" thickBot="1" x14ac:dyDescent="0.3">
      <c r="E29" s="552"/>
      <c r="F29" s="423" t="s">
        <v>441</v>
      </c>
    </row>
    <row r="30" spans="5:6" ht="16.5" x14ac:dyDescent="0.25">
      <c r="E30" s="550" t="s">
        <v>342</v>
      </c>
      <c r="F30" s="422" t="s">
        <v>529</v>
      </c>
    </row>
    <row r="31" spans="5:6" ht="16.5" x14ac:dyDescent="0.25">
      <c r="E31" s="551"/>
      <c r="F31" s="422" t="s">
        <v>380</v>
      </c>
    </row>
    <row r="32" spans="5:6" ht="16.5" x14ac:dyDescent="0.25">
      <c r="E32" s="551"/>
      <c r="F32" s="422" t="s">
        <v>682</v>
      </c>
    </row>
    <row r="33" spans="5:6" ht="16.5" x14ac:dyDescent="0.25">
      <c r="E33" s="551"/>
      <c r="F33" s="422" t="s">
        <v>382</v>
      </c>
    </row>
    <row r="34" spans="5:6" ht="16.5" x14ac:dyDescent="0.25">
      <c r="E34" s="551"/>
      <c r="F34" s="422" t="s">
        <v>484</v>
      </c>
    </row>
    <row r="35" spans="5:6" ht="16.5" x14ac:dyDescent="0.25">
      <c r="E35" s="551"/>
      <c r="F35" s="422" t="s">
        <v>384</v>
      </c>
    </row>
    <row r="36" spans="5:6" ht="16.5" x14ac:dyDescent="0.25">
      <c r="E36" s="551"/>
      <c r="F36" s="422" t="s">
        <v>385</v>
      </c>
    </row>
    <row r="37" spans="5:6" ht="17.25" thickBot="1" x14ac:dyDescent="0.3">
      <c r="E37" s="552"/>
      <c r="F37" s="423" t="s">
        <v>442</v>
      </c>
    </row>
    <row r="38" spans="5:6" ht="16.5" x14ac:dyDescent="0.25">
      <c r="E38" s="550" t="s">
        <v>359</v>
      </c>
      <c r="F38" s="422" t="s">
        <v>530</v>
      </c>
    </row>
    <row r="39" spans="5:6" ht="16.5" x14ac:dyDescent="0.25">
      <c r="E39" s="551"/>
      <c r="F39" s="422" t="s">
        <v>386</v>
      </c>
    </row>
    <row r="40" spans="5:6" ht="16.5" x14ac:dyDescent="0.25">
      <c r="E40" s="551"/>
      <c r="F40" s="422" t="s">
        <v>387</v>
      </c>
    </row>
    <row r="41" spans="5:6" ht="16.5" x14ac:dyDescent="0.25">
      <c r="E41" s="551"/>
      <c r="F41" s="422" t="s">
        <v>388</v>
      </c>
    </row>
    <row r="42" spans="5:6" ht="16.5" x14ac:dyDescent="0.25">
      <c r="E42" s="551"/>
      <c r="F42" s="422" t="s">
        <v>389</v>
      </c>
    </row>
    <row r="43" spans="5:6" ht="16.5" x14ac:dyDescent="0.25">
      <c r="E43" s="551"/>
      <c r="F43" s="422" t="s">
        <v>390</v>
      </c>
    </row>
    <row r="44" spans="5:6" ht="16.5" x14ac:dyDescent="0.25">
      <c r="E44" s="551"/>
      <c r="F44" s="422" t="s">
        <v>485</v>
      </c>
    </row>
    <row r="45" spans="5:6" ht="16.5" x14ac:dyDescent="0.25">
      <c r="E45" s="551"/>
      <c r="F45" s="422" t="s">
        <v>392</v>
      </c>
    </row>
    <row r="46" spans="5:6" ht="16.5" x14ac:dyDescent="0.25">
      <c r="E46" s="551"/>
      <c r="F46" s="422" t="s">
        <v>683</v>
      </c>
    </row>
    <row r="47" spans="5:6" ht="17.25" thickBot="1" x14ac:dyDescent="0.3">
      <c r="E47" s="552"/>
      <c r="F47" s="423" t="s">
        <v>443</v>
      </c>
    </row>
    <row r="48" spans="5:6" ht="16.5" x14ac:dyDescent="0.25">
      <c r="E48" s="550" t="s">
        <v>343</v>
      </c>
      <c r="F48" s="422" t="s">
        <v>531</v>
      </c>
    </row>
    <row r="49" spans="5:6" ht="33" x14ac:dyDescent="0.25">
      <c r="E49" s="551"/>
      <c r="F49" s="422" t="s">
        <v>486</v>
      </c>
    </row>
    <row r="50" spans="5:6" ht="16.5" x14ac:dyDescent="0.25">
      <c r="E50" s="551"/>
      <c r="F50" s="422" t="s">
        <v>684</v>
      </c>
    </row>
    <row r="51" spans="5:6" ht="16.5" x14ac:dyDescent="0.25">
      <c r="E51" s="551"/>
      <c r="F51" s="422" t="s">
        <v>487</v>
      </c>
    </row>
    <row r="52" spans="5:6" ht="17.25" thickBot="1" x14ac:dyDescent="0.3">
      <c r="E52" s="552"/>
      <c r="F52" s="423" t="s">
        <v>444</v>
      </c>
    </row>
    <row r="53" spans="5:6" ht="16.5" x14ac:dyDescent="0.25">
      <c r="E53" s="550" t="s">
        <v>488</v>
      </c>
      <c r="F53" s="422" t="s">
        <v>532</v>
      </c>
    </row>
    <row r="54" spans="5:6" ht="16.5" x14ac:dyDescent="0.25">
      <c r="E54" s="551"/>
      <c r="F54" s="422" t="s">
        <v>397</v>
      </c>
    </row>
    <row r="55" spans="5:6" ht="16.5" x14ac:dyDescent="0.25">
      <c r="E55" s="551"/>
      <c r="F55" s="422" t="s">
        <v>398</v>
      </c>
    </row>
    <row r="56" spans="5:6" ht="16.5" x14ac:dyDescent="0.25">
      <c r="E56" s="551"/>
      <c r="F56" s="422" t="s">
        <v>399</v>
      </c>
    </row>
    <row r="57" spans="5:6" ht="17.25" thickBot="1" x14ac:dyDescent="0.3">
      <c r="E57" s="552"/>
      <c r="F57" s="423" t="s">
        <v>489</v>
      </c>
    </row>
    <row r="58" spans="5:6" ht="16.5" x14ac:dyDescent="0.25">
      <c r="E58" s="550" t="s">
        <v>490</v>
      </c>
      <c r="F58" s="422" t="s">
        <v>533</v>
      </c>
    </row>
    <row r="59" spans="5:6" ht="16.5" x14ac:dyDescent="0.25">
      <c r="E59" s="551"/>
      <c r="F59" s="422" t="s">
        <v>400</v>
      </c>
    </row>
    <row r="60" spans="5:6" ht="16.5" x14ac:dyDescent="0.25">
      <c r="E60" s="551"/>
      <c r="F60" s="422" t="s">
        <v>401</v>
      </c>
    </row>
    <row r="61" spans="5:6" ht="16.5" x14ac:dyDescent="0.25">
      <c r="E61" s="551"/>
      <c r="F61" s="422" t="s">
        <v>685</v>
      </c>
    </row>
    <row r="62" spans="5:6" ht="16.5" x14ac:dyDescent="0.25">
      <c r="E62" s="551"/>
      <c r="F62" s="422" t="s">
        <v>402</v>
      </c>
    </row>
    <row r="63" spans="5:6" ht="16.5" x14ac:dyDescent="0.25">
      <c r="E63" s="551"/>
      <c r="F63" s="422" t="s">
        <v>403</v>
      </c>
    </row>
    <row r="64" spans="5:6" ht="16.5" x14ac:dyDescent="0.25">
      <c r="E64" s="551"/>
      <c r="F64" s="422" t="s">
        <v>404</v>
      </c>
    </row>
    <row r="65" spans="5:6" ht="17.25" thickBot="1" x14ac:dyDescent="0.3">
      <c r="E65" s="552"/>
      <c r="F65" s="423" t="s">
        <v>686</v>
      </c>
    </row>
    <row r="66" spans="5:6" ht="16.5" x14ac:dyDescent="0.25">
      <c r="E66" s="550" t="s">
        <v>492</v>
      </c>
      <c r="F66" s="422" t="s">
        <v>586</v>
      </c>
    </row>
    <row r="67" spans="5:6" ht="16.5" x14ac:dyDescent="0.25">
      <c r="E67" s="551"/>
      <c r="F67" s="422" t="s">
        <v>405</v>
      </c>
    </row>
    <row r="68" spans="5:6" ht="17.25" customHeight="1" x14ac:dyDescent="0.25">
      <c r="E68" s="551"/>
      <c r="F68" s="422" t="s">
        <v>493</v>
      </c>
    </row>
    <row r="69" spans="5:6" ht="16.5" x14ac:dyDescent="0.25">
      <c r="E69" s="551"/>
      <c r="F69" s="422" t="s">
        <v>687</v>
      </c>
    </row>
    <row r="70" spans="5:6" ht="33" x14ac:dyDescent="0.25">
      <c r="E70" s="551"/>
      <c r="F70" s="422" t="s">
        <v>494</v>
      </c>
    </row>
    <row r="71" spans="5:6" ht="33" x14ac:dyDescent="0.25">
      <c r="E71" s="551"/>
      <c r="F71" s="422" t="s">
        <v>495</v>
      </c>
    </row>
    <row r="72" spans="5:6" ht="16.5" x14ac:dyDescent="0.25">
      <c r="E72" s="551"/>
      <c r="F72" s="422" t="s">
        <v>409</v>
      </c>
    </row>
    <row r="73" spans="5:6" ht="17.25" thickBot="1" x14ac:dyDescent="0.3">
      <c r="E73" s="552"/>
      <c r="F73" s="423" t="s">
        <v>496</v>
      </c>
    </row>
    <row r="74" spans="5:6" ht="16.5" x14ac:dyDescent="0.25">
      <c r="E74" s="550" t="s">
        <v>497</v>
      </c>
      <c r="F74" s="422" t="s">
        <v>688</v>
      </c>
    </row>
    <row r="75" spans="5:6" ht="16.5" x14ac:dyDescent="0.25">
      <c r="E75" s="551"/>
      <c r="F75" s="422" t="s">
        <v>410</v>
      </c>
    </row>
    <row r="76" spans="5:6" ht="16.5" x14ac:dyDescent="0.25">
      <c r="E76" s="551"/>
      <c r="F76" s="422" t="s">
        <v>411</v>
      </c>
    </row>
    <row r="77" spans="5:6" ht="17.25" thickBot="1" x14ac:dyDescent="0.3">
      <c r="E77" s="552"/>
      <c r="F77" s="423" t="s">
        <v>498</v>
      </c>
    </row>
  </sheetData>
  <mergeCells count="14">
    <mergeCell ref="E17:E23"/>
    <mergeCell ref="E24:E29"/>
    <mergeCell ref="E30:E37"/>
    <mergeCell ref="E38:E47"/>
    <mergeCell ref="E1:F1"/>
    <mergeCell ref="E2:F2"/>
    <mergeCell ref="E3:F3"/>
    <mergeCell ref="E5:F5"/>
    <mergeCell ref="E7:E16"/>
    <mergeCell ref="E48:E52"/>
    <mergeCell ref="E53:E57"/>
    <mergeCell ref="E58:E65"/>
    <mergeCell ref="E66:E73"/>
    <mergeCell ref="E74:E77"/>
  </mergeCells>
  <pageMargins left="0.7" right="0.7" top="0.75" bottom="0.75" header="0.3" footer="0.3"/>
  <pageSetup orientation="portrait" horizontalDpi="4294967293" verticalDpi="4294967293"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2">
    <tabColor theme="3" tint="0.59999389629810485"/>
  </sheetPr>
  <dimension ref="A1:Q123"/>
  <sheetViews>
    <sheetView showGridLines="0" topLeftCell="F1" zoomScale="90" zoomScaleNormal="90" workbookViewId="0">
      <pane ySplit="3" topLeftCell="A4" activePane="bottomLeft" state="frozen"/>
      <selection activeCell="B1" sqref="B1:N2"/>
      <selection pane="bottomLeft" activeCell="G118" sqref="G118"/>
    </sheetView>
  </sheetViews>
  <sheetFormatPr defaultColWidth="9.140625" defaultRowHeight="15" x14ac:dyDescent="0.25"/>
  <cols>
    <col min="1" max="6" width="9.140625" style="46"/>
    <col min="7" max="7" width="79.140625" style="49" customWidth="1"/>
    <col min="8" max="8" width="9.140625" style="46" customWidth="1"/>
    <col min="9" max="9" width="34.5703125" style="49" bestFit="1" customWidth="1"/>
    <col min="10" max="21" width="9.140625" style="46"/>
    <col min="22" max="22" width="13.140625" style="46" customWidth="1"/>
    <col min="23" max="23" width="8.42578125" style="46" customWidth="1"/>
    <col min="24" max="16384" width="9.140625" style="46"/>
  </cols>
  <sheetData>
    <row r="1" spans="1:17" ht="33" x14ac:dyDescent="0.45">
      <c r="A1" s="177"/>
      <c r="B1" s="177"/>
      <c r="C1" s="177"/>
      <c r="D1" s="177"/>
      <c r="E1" s="177"/>
      <c r="F1" s="178"/>
      <c r="G1" s="69" t="s">
        <v>103</v>
      </c>
      <c r="H1" s="177"/>
      <c r="I1" s="178"/>
      <c r="J1" s="178"/>
      <c r="K1" s="178"/>
      <c r="L1" s="178"/>
      <c r="M1" s="178"/>
      <c r="N1" s="178"/>
      <c r="O1" s="178"/>
      <c r="P1" s="178"/>
      <c r="Q1" s="47"/>
    </row>
    <row r="2" spans="1:17" ht="33" x14ac:dyDescent="0.45">
      <c r="A2" s="177"/>
      <c r="B2" s="177"/>
      <c r="C2" s="177"/>
      <c r="D2" s="177"/>
      <c r="E2" s="177"/>
      <c r="F2" s="178"/>
      <c r="G2" s="69" t="s">
        <v>334</v>
      </c>
      <c r="H2" s="177"/>
      <c r="I2" s="178"/>
      <c r="J2" s="178"/>
      <c r="K2" s="178"/>
      <c r="L2" s="178"/>
      <c r="M2" s="178"/>
      <c r="N2" s="178"/>
      <c r="O2" s="178"/>
      <c r="P2" s="178"/>
      <c r="Q2" s="47"/>
    </row>
    <row r="3" spans="1:17" x14ac:dyDescent="0.25">
      <c r="A3" s="177"/>
      <c r="B3" s="177"/>
      <c r="C3" s="177"/>
      <c r="D3" s="177"/>
      <c r="E3" s="177"/>
      <c r="F3" s="178"/>
      <c r="H3" s="177"/>
      <c r="I3" s="178"/>
      <c r="J3" s="178"/>
      <c r="K3" s="178"/>
      <c r="L3" s="178"/>
      <c r="M3" s="178"/>
      <c r="N3" s="178"/>
      <c r="O3" s="178"/>
      <c r="P3" s="178"/>
      <c r="Q3" s="47"/>
    </row>
    <row r="4" spans="1:17" ht="16.5" x14ac:dyDescent="0.25">
      <c r="A4" s="177"/>
      <c r="B4" s="177"/>
      <c r="C4" s="177"/>
      <c r="D4" s="177"/>
      <c r="E4" s="177"/>
      <c r="F4" s="178"/>
      <c r="G4" s="302" t="s">
        <v>335</v>
      </c>
      <c r="H4" s="177"/>
      <c r="I4" s="178"/>
      <c r="J4" s="178"/>
      <c r="K4" s="178"/>
      <c r="L4" s="178"/>
      <c r="M4" s="178"/>
      <c r="N4" s="178"/>
      <c r="O4" s="178"/>
      <c r="P4" s="178"/>
      <c r="Q4" s="47"/>
    </row>
    <row r="5" spans="1:17" ht="16.5" x14ac:dyDescent="0.25">
      <c r="A5" s="177"/>
      <c r="B5" s="177"/>
      <c r="C5" s="177"/>
      <c r="D5" s="177"/>
      <c r="E5" s="177"/>
      <c r="F5" s="178"/>
      <c r="G5" s="302"/>
      <c r="H5" s="177"/>
      <c r="I5" s="178"/>
      <c r="J5" s="178"/>
      <c r="K5" s="178"/>
      <c r="L5" s="178"/>
      <c r="M5" s="178"/>
      <c r="N5" s="178"/>
      <c r="O5" s="178"/>
      <c r="P5" s="178"/>
      <c r="Q5" s="47"/>
    </row>
    <row r="6" spans="1:17" x14ac:dyDescent="0.25">
      <c r="A6" s="177"/>
      <c r="B6" s="177"/>
      <c r="C6" s="177"/>
      <c r="D6" s="177"/>
      <c r="E6" s="177"/>
      <c r="F6" s="177"/>
      <c r="G6" s="305" t="s">
        <v>541</v>
      </c>
      <c r="H6" s="177"/>
      <c r="I6" s="180"/>
      <c r="J6" s="177"/>
      <c r="K6" s="177"/>
      <c r="L6" s="177"/>
      <c r="M6" s="177"/>
      <c r="N6" s="177"/>
      <c r="O6" s="177"/>
      <c r="P6" s="177"/>
    </row>
    <row r="7" spans="1:17" ht="43.5" x14ac:dyDescent="0.25">
      <c r="A7" s="177"/>
      <c r="B7" s="177"/>
      <c r="C7" s="177"/>
      <c r="D7" s="177"/>
      <c r="E7" s="177"/>
      <c r="F7" s="177"/>
      <c r="G7" s="306" t="s">
        <v>516</v>
      </c>
      <c r="H7" s="177"/>
      <c r="I7" s="180"/>
      <c r="J7" s="177"/>
      <c r="K7" s="177"/>
      <c r="L7" s="177"/>
      <c r="M7" s="177"/>
      <c r="N7" s="177"/>
      <c r="O7" s="177"/>
      <c r="P7" s="177"/>
    </row>
    <row r="8" spans="1:17" ht="29.25" x14ac:dyDescent="0.25">
      <c r="A8" s="177"/>
      <c r="B8" s="177"/>
      <c r="C8" s="177"/>
      <c r="D8" s="177"/>
      <c r="E8" s="177"/>
      <c r="F8" s="177"/>
      <c r="G8" s="306" t="s">
        <v>517</v>
      </c>
      <c r="H8" s="177"/>
      <c r="I8" s="180"/>
      <c r="J8" s="177"/>
      <c r="K8" s="177"/>
      <c r="L8" s="177"/>
      <c r="M8" s="177"/>
      <c r="N8" s="177"/>
      <c r="O8" s="177"/>
      <c r="P8" s="177"/>
    </row>
    <row r="9" spans="1:17" ht="29.25" x14ac:dyDescent="0.25">
      <c r="A9" s="177"/>
      <c r="B9" s="177"/>
      <c r="C9" s="177"/>
      <c r="D9" s="177"/>
      <c r="E9" s="177"/>
      <c r="F9" s="177"/>
      <c r="G9" s="306" t="s">
        <v>518</v>
      </c>
      <c r="H9" s="177"/>
      <c r="I9" s="180"/>
      <c r="J9" s="177"/>
      <c r="K9" s="177"/>
      <c r="L9" s="177"/>
      <c r="M9" s="177"/>
      <c r="N9" s="177"/>
      <c r="O9" s="177"/>
      <c r="P9" s="177"/>
    </row>
    <row r="10" spans="1:17" x14ac:dyDescent="0.25">
      <c r="A10" s="177"/>
      <c r="B10" s="177"/>
      <c r="C10" s="177"/>
      <c r="D10" s="177"/>
      <c r="E10" s="177"/>
      <c r="F10" s="177"/>
      <c r="H10" s="177"/>
      <c r="I10" s="180"/>
      <c r="J10" s="177"/>
      <c r="K10" s="177"/>
      <c r="L10" s="177"/>
      <c r="M10" s="177"/>
      <c r="N10" s="177"/>
      <c r="O10" s="177"/>
      <c r="P10" s="177"/>
    </row>
    <row r="11" spans="1:17" x14ac:dyDescent="0.25">
      <c r="A11" s="177"/>
      <c r="B11" s="177"/>
      <c r="C11" s="177"/>
      <c r="D11" s="177"/>
      <c r="E11" s="177"/>
      <c r="F11" s="177"/>
      <c r="H11" s="177"/>
      <c r="I11" s="180"/>
      <c r="J11" s="177"/>
      <c r="K11" s="177"/>
      <c r="L11" s="177"/>
      <c r="M11" s="177"/>
      <c r="N11" s="177"/>
      <c r="O11" s="177"/>
      <c r="P11" s="177"/>
    </row>
    <row r="12" spans="1:17" x14ac:dyDescent="0.25">
      <c r="A12" s="177"/>
      <c r="B12" s="177"/>
      <c r="C12" s="177"/>
      <c r="D12" s="177"/>
      <c r="E12" s="177"/>
      <c r="F12" s="177"/>
      <c r="H12" s="177"/>
      <c r="I12" s="180"/>
      <c r="J12" s="177"/>
      <c r="K12" s="177"/>
      <c r="L12" s="177"/>
      <c r="M12" s="177"/>
      <c r="N12" s="177"/>
      <c r="O12" s="177"/>
      <c r="P12" s="177"/>
    </row>
    <row r="13" spans="1:17" x14ac:dyDescent="0.25">
      <c r="A13" s="177"/>
      <c r="B13" s="177"/>
      <c r="C13" s="177"/>
      <c r="D13" s="177"/>
      <c r="E13" s="177"/>
      <c r="F13" s="177"/>
      <c r="H13" s="177"/>
      <c r="I13" s="180"/>
      <c r="J13" s="177"/>
      <c r="K13" s="177"/>
      <c r="L13" s="177"/>
      <c r="M13" s="177"/>
      <c r="N13" s="177"/>
      <c r="O13" s="177"/>
      <c r="P13" s="177"/>
    </row>
    <row r="14" spans="1:17" x14ac:dyDescent="0.25">
      <c r="A14" s="177"/>
      <c r="B14" s="177"/>
      <c r="C14" s="177"/>
      <c r="D14" s="177"/>
      <c r="E14" s="177"/>
      <c r="F14" s="177"/>
      <c r="H14" s="177"/>
      <c r="I14" s="180"/>
      <c r="J14" s="177"/>
      <c r="K14" s="177"/>
      <c r="L14" s="177"/>
      <c r="M14" s="177"/>
      <c r="N14" s="177"/>
      <c r="O14" s="177"/>
      <c r="P14" s="177"/>
    </row>
    <row r="15" spans="1:17" x14ac:dyDescent="0.25">
      <c r="A15" s="177"/>
      <c r="B15" s="177"/>
      <c r="C15" s="177"/>
      <c r="D15" s="177"/>
      <c r="E15" s="177"/>
      <c r="F15" s="177"/>
      <c r="H15" s="177"/>
      <c r="I15" s="180"/>
      <c r="J15" s="177"/>
      <c r="K15" s="177"/>
      <c r="L15" s="177"/>
      <c r="M15" s="177"/>
      <c r="N15" s="177"/>
      <c r="O15" s="177"/>
      <c r="P15" s="177"/>
    </row>
    <row r="16" spans="1:17" x14ac:dyDescent="0.25">
      <c r="A16" s="177"/>
      <c r="B16" s="177"/>
      <c r="C16" s="177"/>
      <c r="D16" s="177"/>
      <c r="E16" s="177"/>
      <c r="F16" s="177"/>
      <c r="H16" s="177"/>
      <c r="I16" s="180"/>
      <c r="J16" s="177"/>
      <c r="K16" s="177"/>
      <c r="L16" s="177"/>
      <c r="M16" s="177"/>
      <c r="N16" s="177"/>
      <c r="O16" s="177"/>
      <c r="P16" s="177"/>
    </row>
    <row r="17" spans="1:16" x14ac:dyDescent="0.25">
      <c r="A17" s="177"/>
      <c r="B17" s="177"/>
      <c r="C17" s="177"/>
      <c r="D17" s="177"/>
      <c r="E17" s="177"/>
      <c r="F17" s="177"/>
      <c r="H17" s="177"/>
      <c r="I17" s="180"/>
      <c r="J17" s="177"/>
      <c r="K17" s="177"/>
      <c r="L17" s="177"/>
      <c r="M17" s="177"/>
      <c r="N17" s="177"/>
      <c r="O17" s="177"/>
      <c r="P17" s="177"/>
    </row>
    <row r="18" spans="1:16" x14ac:dyDescent="0.25">
      <c r="A18" s="177"/>
      <c r="B18" s="177"/>
      <c r="C18" s="177"/>
      <c r="D18" s="177"/>
      <c r="E18" s="177"/>
      <c r="F18" s="177"/>
      <c r="H18" s="177"/>
      <c r="I18" s="180"/>
      <c r="J18" s="177"/>
      <c r="K18" s="177"/>
      <c r="L18" s="177"/>
      <c r="M18" s="177"/>
      <c r="N18" s="177"/>
      <c r="O18" s="177"/>
      <c r="P18" s="177"/>
    </row>
    <row r="19" spans="1:16" x14ac:dyDescent="0.25">
      <c r="A19" s="177"/>
      <c r="B19" s="177"/>
      <c r="C19" s="177"/>
      <c r="D19" s="177"/>
      <c r="E19" s="177"/>
      <c r="F19" s="177"/>
      <c r="H19" s="177"/>
      <c r="I19" s="180"/>
      <c r="J19" s="177"/>
      <c r="K19" s="177"/>
      <c r="L19" s="177"/>
      <c r="M19" s="177"/>
      <c r="N19" s="177"/>
      <c r="O19" s="177"/>
      <c r="P19" s="177"/>
    </row>
    <row r="20" spans="1:16" ht="15.75" x14ac:dyDescent="0.25">
      <c r="A20" s="177"/>
      <c r="B20" s="177"/>
      <c r="C20" s="177"/>
      <c r="D20" s="177"/>
      <c r="E20" s="177"/>
      <c r="F20" s="177"/>
      <c r="G20" s="150" t="s">
        <v>336</v>
      </c>
      <c r="H20" s="180"/>
      <c r="I20" s="180"/>
      <c r="J20" s="177"/>
      <c r="K20" s="177"/>
      <c r="L20" s="177"/>
      <c r="M20" s="177"/>
      <c r="N20" s="177"/>
      <c r="O20" s="177"/>
      <c r="P20" s="177"/>
    </row>
    <row r="21" spans="1:16" ht="45" x14ac:dyDescent="0.25">
      <c r="A21" s="177"/>
      <c r="B21" s="177"/>
      <c r="C21" s="177"/>
      <c r="D21" s="177"/>
      <c r="E21" s="177"/>
      <c r="F21" s="177"/>
      <c r="G21" s="174" t="s">
        <v>463</v>
      </c>
      <c r="H21" s="180"/>
      <c r="I21" s="180"/>
      <c r="J21" s="177"/>
      <c r="K21" s="177"/>
      <c r="L21" s="177"/>
      <c r="M21" s="177"/>
      <c r="N21" s="177"/>
      <c r="O21" s="177"/>
      <c r="P21" s="177"/>
    </row>
    <row r="22" spans="1:16" ht="16.5" x14ac:dyDescent="0.25">
      <c r="A22" s="177"/>
      <c r="B22" s="177"/>
      <c r="C22" s="177"/>
      <c r="D22" s="177"/>
      <c r="E22" s="177"/>
      <c r="F22" s="177"/>
      <c r="G22" s="172"/>
      <c r="H22" s="180"/>
      <c r="I22" s="180"/>
      <c r="J22" s="177"/>
      <c r="K22" s="177"/>
      <c r="L22" s="177"/>
      <c r="M22" s="177"/>
      <c r="N22" s="177"/>
      <c r="O22" s="177"/>
      <c r="P22" s="177"/>
    </row>
    <row r="23" spans="1:16" ht="16.5" x14ac:dyDescent="0.25">
      <c r="A23" s="177"/>
      <c r="B23" s="177"/>
      <c r="C23" s="177"/>
      <c r="D23" s="177"/>
      <c r="E23" s="177"/>
      <c r="F23" s="177"/>
      <c r="G23" s="172" t="s">
        <v>337</v>
      </c>
      <c r="H23" s="180"/>
      <c r="I23" s="180"/>
      <c r="J23" s="177"/>
      <c r="K23" s="177"/>
      <c r="L23" s="177"/>
      <c r="M23" s="177"/>
      <c r="N23" s="177"/>
      <c r="O23" s="177"/>
      <c r="P23" s="177"/>
    </row>
    <row r="24" spans="1:16" x14ac:dyDescent="0.25">
      <c r="A24" s="177"/>
      <c r="B24" s="177"/>
      <c r="C24" s="177"/>
      <c r="D24" s="177"/>
      <c r="E24" s="177"/>
      <c r="F24" s="177"/>
      <c r="G24" s="64"/>
      <c r="H24" s="180"/>
      <c r="I24" s="180"/>
      <c r="J24" s="177"/>
      <c r="K24" s="177"/>
      <c r="L24" s="177"/>
      <c r="M24" s="177"/>
      <c r="N24" s="177"/>
      <c r="O24" s="177"/>
      <c r="P24" s="177"/>
    </row>
    <row r="25" spans="1:16" ht="72" x14ac:dyDescent="0.25">
      <c r="A25" s="177"/>
      <c r="B25" s="177"/>
      <c r="C25" s="177"/>
      <c r="D25" s="177"/>
      <c r="E25" s="177"/>
      <c r="F25" s="177"/>
      <c r="G25" s="305" t="s">
        <v>542</v>
      </c>
      <c r="H25" s="180"/>
      <c r="I25" s="180"/>
      <c r="J25" s="177"/>
      <c r="K25" s="177"/>
      <c r="L25" s="177"/>
      <c r="M25" s="177"/>
      <c r="N25" s="177"/>
      <c r="O25" s="177"/>
      <c r="P25" s="177"/>
    </row>
    <row r="26" spans="1:16" x14ac:dyDescent="0.25">
      <c r="A26" s="177"/>
      <c r="B26" s="177"/>
      <c r="C26" s="177"/>
      <c r="D26" s="177"/>
      <c r="E26" s="177"/>
      <c r="F26" s="177"/>
      <c r="G26" s="64"/>
      <c r="H26" s="180"/>
      <c r="I26" s="180"/>
      <c r="J26" s="177"/>
      <c r="K26" s="177"/>
      <c r="L26" s="177"/>
      <c r="M26" s="177"/>
      <c r="N26" s="177"/>
      <c r="O26" s="177"/>
      <c r="P26" s="177"/>
    </row>
    <row r="27" spans="1:16" ht="15.75" x14ac:dyDescent="0.25">
      <c r="A27" s="177"/>
      <c r="B27" s="177"/>
      <c r="C27" s="177"/>
      <c r="D27" s="177"/>
      <c r="E27" s="177"/>
      <c r="F27" s="177"/>
      <c r="G27" s="173" t="s">
        <v>338</v>
      </c>
      <c r="H27" s="180"/>
      <c r="I27" s="180"/>
      <c r="J27" s="177"/>
      <c r="K27" s="177"/>
      <c r="L27" s="177"/>
      <c r="M27" s="177"/>
      <c r="N27" s="177"/>
      <c r="O27" s="177"/>
      <c r="P27" s="177"/>
    </row>
    <row r="28" spans="1:16" ht="165.75" thickBot="1" x14ac:dyDescent="0.3">
      <c r="A28" s="177"/>
      <c r="B28" s="177"/>
      <c r="C28" s="177"/>
      <c r="D28" s="177"/>
      <c r="E28" s="177"/>
      <c r="F28" s="177"/>
      <c r="G28" s="175" t="s">
        <v>339</v>
      </c>
      <c r="H28" s="180"/>
      <c r="I28" s="180"/>
      <c r="J28" s="177"/>
      <c r="K28" s="177"/>
      <c r="L28" s="177"/>
      <c r="M28" s="177"/>
      <c r="N28" s="177"/>
      <c r="O28" s="177"/>
      <c r="P28" s="177"/>
    </row>
    <row r="29" spans="1:16" ht="15.75" thickBot="1" x14ac:dyDescent="0.3">
      <c r="A29" s="177"/>
      <c r="B29" s="177"/>
      <c r="C29" s="177"/>
      <c r="D29" s="177"/>
      <c r="E29" s="177"/>
      <c r="F29" s="177"/>
      <c r="G29" s="307" t="s">
        <v>234</v>
      </c>
      <c r="H29" s="181"/>
      <c r="I29" s="182"/>
      <c r="J29" s="177"/>
      <c r="K29" s="177"/>
      <c r="L29" s="177"/>
      <c r="M29" s="177"/>
      <c r="N29" s="177"/>
      <c r="O29" s="177"/>
      <c r="P29" s="177"/>
    </row>
    <row r="30" spans="1:16" ht="42.75" x14ac:dyDescent="0.25">
      <c r="A30" s="177"/>
      <c r="B30" s="177"/>
      <c r="C30" s="177"/>
      <c r="D30" s="177"/>
      <c r="E30" s="177"/>
      <c r="F30" s="177"/>
      <c r="G30" s="308" t="s">
        <v>543</v>
      </c>
      <c r="H30" s="183"/>
      <c r="I30" s="184"/>
      <c r="J30" s="177"/>
      <c r="K30" s="177"/>
      <c r="L30" s="177"/>
      <c r="M30" s="177"/>
      <c r="N30" s="177"/>
      <c r="O30" s="177"/>
      <c r="P30" s="177"/>
    </row>
    <row r="31" spans="1:16" ht="42.75" x14ac:dyDescent="0.25">
      <c r="A31" s="177"/>
      <c r="B31" s="177"/>
      <c r="C31" s="177"/>
      <c r="D31" s="177"/>
      <c r="E31" s="177"/>
      <c r="F31" s="177"/>
      <c r="G31" s="309" t="s">
        <v>544</v>
      </c>
      <c r="H31" s="178"/>
      <c r="I31" s="185"/>
      <c r="J31" s="177"/>
      <c r="K31" s="177"/>
      <c r="L31" s="177"/>
      <c r="M31" s="177"/>
      <c r="N31" s="177"/>
      <c r="O31" s="177"/>
      <c r="P31" s="177"/>
    </row>
    <row r="32" spans="1:16" ht="42.75" x14ac:dyDescent="0.25">
      <c r="A32" s="177"/>
      <c r="B32" s="177"/>
      <c r="C32" s="177"/>
      <c r="D32" s="177"/>
      <c r="E32" s="177"/>
      <c r="F32" s="177"/>
      <c r="G32" s="309" t="s">
        <v>545</v>
      </c>
      <c r="H32" s="178"/>
      <c r="I32" s="185"/>
      <c r="J32" s="177"/>
      <c r="K32" s="177"/>
      <c r="L32" s="177"/>
      <c r="M32" s="177"/>
      <c r="N32" s="177"/>
      <c r="O32" s="177"/>
      <c r="P32" s="177"/>
    </row>
    <row r="33" spans="1:16" ht="42.75" x14ac:dyDescent="0.25">
      <c r="A33" s="177"/>
      <c r="B33" s="177"/>
      <c r="C33" s="177"/>
      <c r="D33" s="177"/>
      <c r="E33" s="177"/>
      <c r="F33" s="177"/>
      <c r="G33" s="309" t="s">
        <v>546</v>
      </c>
      <c r="H33" s="178"/>
      <c r="I33" s="184"/>
      <c r="J33" s="177"/>
      <c r="K33" s="177"/>
      <c r="L33" s="177"/>
      <c r="M33" s="177"/>
      <c r="N33" s="177"/>
      <c r="O33" s="177"/>
      <c r="P33" s="177"/>
    </row>
    <row r="34" spans="1:16" ht="57" x14ac:dyDescent="0.25">
      <c r="A34" s="177"/>
      <c r="B34" s="177"/>
      <c r="C34" s="177"/>
      <c r="D34" s="177"/>
      <c r="E34" s="177"/>
      <c r="F34" s="177"/>
      <c r="G34" s="309" t="s">
        <v>547</v>
      </c>
      <c r="H34" s="178"/>
      <c r="I34" s="185"/>
      <c r="J34" s="177"/>
      <c r="K34" s="177"/>
      <c r="L34" s="177"/>
      <c r="M34" s="177"/>
      <c r="N34" s="177"/>
      <c r="O34" s="177"/>
      <c r="P34" s="177"/>
    </row>
    <row r="35" spans="1:16" ht="42.75" x14ac:dyDescent="0.25">
      <c r="A35" s="177"/>
      <c r="B35" s="177"/>
      <c r="C35" s="177"/>
      <c r="D35" s="177"/>
      <c r="E35" s="177"/>
      <c r="F35" s="177"/>
      <c r="G35" s="309" t="s">
        <v>548</v>
      </c>
      <c r="H35" s="178"/>
      <c r="I35" s="184"/>
      <c r="J35" s="177"/>
      <c r="K35" s="177"/>
      <c r="L35" s="177"/>
      <c r="M35" s="177"/>
      <c r="N35" s="177"/>
      <c r="O35" s="177"/>
      <c r="P35" s="177"/>
    </row>
    <row r="36" spans="1:16" ht="15.75" x14ac:dyDescent="0.25">
      <c r="A36" s="177"/>
      <c r="B36" s="177"/>
      <c r="C36" s="177"/>
      <c r="D36" s="177"/>
      <c r="E36" s="177"/>
      <c r="F36" s="177"/>
      <c r="G36" s="176"/>
      <c r="H36" s="183"/>
      <c r="I36" s="186"/>
      <c r="J36" s="177"/>
      <c r="K36" s="177"/>
      <c r="L36" s="177"/>
      <c r="M36" s="177"/>
      <c r="N36" s="177"/>
      <c r="O36" s="177"/>
      <c r="P36" s="177"/>
    </row>
    <row r="37" spans="1:16" ht="16.5" x14ac:dyDescent="0.25">
      <c r="A37" s="177"/>
      <c r="B37" s="177"/>
      <c r="C37" s="177"/>
      <c r="D37" s="177"/>
      <c r="E37" s="177"/>
      <c r="F37" s="177"/>
      <c r="G37" s="302" t="s">
        <v>537</v>
      </c>
      <c r="H37" s="180"/>
      <c r="I37" s="180"/>
      <c r="J37" s="177"/>
      <c r="K37" s="177"/>
      <c r="L37" s="177"/>
      <c r="M37" s="177"/>
      <c r="N37" s="177"/>
      <c r="O37" s="177"/>
      <c r="P37" s="177"/>
    </row>
    <row r="38" spans="1:16" x14ac:dyDescent="0.25">
      <c r="A38" s="177"/>
      <c r="B38" s="177"/>
      <c r="C38" s="177"/>
      <c r="D38" s="177"/>
      <c r="E38" s="177"/>
      <c r="F38" s="177"/>
      <c r="G38" s="179"/>
      <c r="H38" s="177"/>
      <c r="I38" s="180"/>
      <c r="J38" s="177"/>
      <c r="K38" s="177"/>
      <c r="L38" s="177"/>
      <c r="M38" s="177"/>
      <c r="N38" s="177"/>
      <c r="O38" s="177"/>
      <c r="P38" s="177"/>
    </row>
    <row r="39" spans="1:16" x14ac:dyDescent="0.25">
      <c r="A39" s="177"/>
      <c r="B39" s="177"/>
      <c r="C39" s="177"/>
      <c r="D39" s="177"/>
      <c r="E39" s="177"/>
      <c r="F39" s="177"/>
      <c r="G39" s="46"/>
      <c r="H39" s="177"/>
      <c r="I39" s="180"/>
      <c r="J39" s="177"/>
      <c r="K39" s="177"/>
      <c r="L39" s="177"/>
      <c r="M39" s="177"/>
      <c r="N39" s="177"/>
      <c r="O39" s="177"/>
      <c r="P39" s="177"/>
    </row>
    <row r="40" spans="1:16" ht="28.5" customHeight="1" x14ac:dyDescent="0.25">
      <c r="A40" s="177"/>
      <c r="B40" s="177"/>
      <c r="C40" s="177"/>
      <c r="D40" s="177"/>
      <c r="E40" s="177"/>
      <c r="F40" s="177"/>
      <c r="G40" s="305" t="s">
        <v>538</v>
      </c>
      <c r="H40" s="177"/>
      <c r="I40" s="180"/>
      <c r="J40" s="177"/>
      <c r="K40" s="177"/>
      <c r="L40" s="177"/>
      <c r="M40" s="177"/>
      <c r="N40" s="177"/>
      <c r="O40" s="177"/>
      <c r="P40" s="177"/>
    </row>
    <row r="41" spans="1:16" x14ac:dyDescent="0.25">
      <c r="A41" s="177"/>
      <c r="B41" s="177"/>
      <c r="C41" s="177"/>
      <c r="D41" s="177"/>
      <c r="E41" s="177"/>
      <c r="F41" s="177"/>
      <c r="G41" s="46"/>
      <c r="H41" s="177"/>
      <c r="I41" s="180"/>
      <c r="J41" s="177"/>
      <c r="K41" s="177"/>
      <c r="L41" s="177"/>
      <c r="M41" s="177"/>
      <c r="N41" s="177"/>
      <c r="O41" s="177"/>
      <c r="P41" s="177"/>
    </row>
    <row r="42" spans="1:16" x14ac:dyDescent="0.25">
      <c r="A42" s="177"/>
      <c r="B42" s="177"/>
      <c r="C42" s="177"/>
      <c r="D42" s="177"/>
      <c r="E42" s="177"/>
      <c r="F42" s="177"/>
      <c r="G42"/>
      <c r="H42" s="177"/>
      <c r="I42" s="180"/>
      <c r="J42" s="177"/>
      <c r="K42" s="177"/>
      <c r="L42" s="177"/>
      <c r="M42" s="177"/>
      <c r="N42" s="177"/>
      <c r="O42" s="177"/>
      <c r="P42" s="177"/>
    </row>
    <row r="43" spans="1:16" ht="57.75" x14ac:dyDescent="0.25">
      <c r="A43" s="177"/>
      <c r="B43" s="177"/>
      <c r="C43" s="177"/>
      <c r="D43" s="177"/>
      <c r="E43" s="177"/>
      <c r="F43" s="177"/>
      <c r="G43" s="305" t="s">
        <v>539</v>
      </c>
      <c r="H43" s="177"/>
      <c r="I43" s="180"/>
      <c r="J43" s="177"/>
      <c r="K43" s="177"/>
      <c r="L43" s="177"/>
      <c r="M43" s="177"/>
      <c r="N43" s="177"/>
      <c r="O43" s="177"/>
      <c r="P43" s="177"/>
    </row>
    <row r="44" spans="1:16" x14ac:dyDescent="0.25">
      <c r="A44" s="177"/>
      <c r="B44" s="177"/>
      <c r="C44" s="177"/>
      <c r="D44" s="177"/>
      <c r="E44" s="177"/>
      <c r="F44" s="177"/>
      <c r="H44" s="177"/>
      <c r="I44" s="180"/>
      <c r="J44" s="177"/>
      <c r="K44" s="177"/>
      <c r="L44" s="177"/>
      <c r="M44" s="177"/>
      <c r="N44" s="177"/>
      <c r="O44" s="177"/>
      <c r="P44" s="177"/>
    </row>
    <row r="45" spans="1:16" ht="42.75" customHeight="1" x14ac:dyDescent="0.25">
      <c r="A45" s="177"/>
      <c r="B45" s="177"/>
      <c r="C45" s="177"/>
      <c r="D45" s="177"/>
      <c r="E45" s="177"/>
      <c r="F45" s="177"/>
      <c r="G45" s="304" t="s">
        <v>540</v>
      </c>
      <c r="H45" s="177"/>
      <c r="I45" s="180"/>
      <c r="J45" s="177"/>
      <c r="K45" s="177"/>
      <c r="L45" s="177"/>
      <c r="M45" s="177"/>
      <c r="N45" s="177"/>
      <c r="O45" s="177"/>
      <c r="P45" s="177"/>
    </row>
    <row r="46" spans="1:16" ht="86.25" x14ac:dyDescent="0.25">
      <c r="A46" s="177"/>
      <c r="B46" s="177"/>
      <c r="C46" s="177"/>
      <c r="D46" s="177"/>
      <c r="E46" s="177"/>
      <c r="F46" s="177"/>
      <c r="G46" s="305" t="s">
        <v>549</v>
      </c>
      <c r="H46" s="177"/>
      <c r="I46" s="180"/>
      <c r="J46" s="177"/>
      <c r="K46" s="177"/>
      <c r="L46" s="177"/>
      <c r="M46" s="177"/>
      <c r="N46" s="177"/>
      <c r="O46" s="177"/>
      <c r="P46" s="177"/>
    </row>
    <row r="47" spans="1:16" x14ac:dyDescent="0.25">
      <c r="A47" s="177"/>
      <c r="B47" s="177"/>
      <c r="C47" s="177"/>
      <c r="D47" s="177"/>
      <c r="E47" s="177"/>
      <c r="F47" s="177"/>
      <c r="H47" s="177"/>
      <c r="I47" s="180"/>
      <c r="J47" s="177"/>
      <c r="K47" s="177"/>
      <c r="L47" s="177"/>
      <c r="M47" s="177"/>
      <c r="N47" s="177"/>
      <c r="O47" s="177"/>
      <c r="P47" s="177"/>
    </row>
    <row r="48" spans="1:16" x14ac:dyDescent="0.25">
      <c r="A48" s="177"/>
      <c r="B48" s="177"/>
      <c r="C48" s="177"/>
      <c r="D48" s="177"/>
      <c r="E48" s="177"/>
      <c r="F48" s="177"/>
      <c r="G48" s="46"/>
      <c r="H48" s="177"/>
      <c r="I48" s="180"/>
      <c r="J48" s="177"/>
      <c r="K48" s="177"/>
      <c r="L48" s="177"/>
      <c r="M48" s="177"/>
      <c r="N48" s="177"/>
      <c r="O48" s="177"/>
      <c r="P48" s="177"/>
    </row>
    <row r="49" spans="1:16" x14ac:dyDescent="0.25">
      <c r="A49" s="177"/>
      <c r="B49" s="177"/>
      <c r="C49" s="177"/>
      <c r="D49" s="177"/>
      <c r="E49" s="177"/>
      <c r="F49" s="177"/>
      <c r="G49" s="303" t="s">
        <v>550</v>
      </c>
      <c r="H49" s="177"/>
      <c r="I49" s="180"/>
      <c r="J49" s="177"/>
      <c r="K49" s="177"/>
      <c r="L49" s="177"/>
      <c r="M49" s="177"/>
      <c r="N49" s="177"/>
      <c r="O49" s="177"/>
      <c r="P49" s="177"/>
    </row>
    <row r="50" spans="1:16" ht="15.75" x14ac:dyDescent="0.25">
      <c r="A50" s="177"/>
      <c r="B50" s="177"/>
      <c r="C50" s="177"/>
      <c r="D50" s="177"/>
      <c r="E50" s="177"/>
      <c r="F50" s="177"/>
      <c r="G50" s="310" t="s">
        <v>551</v>
      </c>
      <c r="H50" s="177"/>
      <c r="I50" s="180"/>
      <c r="J50" s="177"/>
      <c r="K50" s="177"/>
      <c r="L50" s="177"/>
      <c r="M50" s="177"/>
      <c r="N50" s="177"/>
      <c r="O50" s="177"/>
      <c r="P50" s="177"/>
    </row>
    <row r="51" spans="1:16" x14ac:dyDescent="0.25">
      <c r="A51" s="177"/>
      <c r="B51" s="177"/>
      <c r="C51" s="177"/>
      <c r="D51" s="177"/>
      <c r="E51" s="177"/>
      <c r="F51" s="177"/>
      <c r="G51"/>
      <c r="H51" s="177"/>
      <c r="I51" s="180"/>
      <c r="J51" s="177"/>
      <c r="K51" s="177"/>
      <c r="L51" s="177"/>
      <c r="M51" s="177"/>
      <c r="N51" s="177"/>
      <c r="O51" s="177"/>
      <c r="P51" s="177"/>
    </row>
    <row r="52" spans="1:16" x14ac:dyDescent="0.25">
      <c r="A52" s="177"/>
      <c r="B52" s="177"/>
      <c r="C52" s="177"/>
      <c r="D52" s="177"/>
      <c r="E52" s="177"/>
      <c r="F52" s="177"/>
      <c r="G52" s="311"/>
      <c r="H52" s="177"/>
      <c r="I52" s="180"/>
      <c r="J52" s="177"/>
      <c r="K52" s="177"/>
      <c r="L52" s="177"/>
      <c r="M52" s="177"/>
      <c r="N52" s="177"/>
      <c r="O52" s="177"/>
      <c r="P52" s="177"/>
    </row>
    <row r="53" spans="1:16" x14ac:dyDescent="0.25">
      <c r="A53" s="177"/>
      <c r="B53" s="177"/>
      <c r="C53" s="177"/>
      <c r="D53" s="177"/>
      <c r="E53" s="177"/>
      <c r="F53" s="177"/>
      <c r="G53" s="313" t="s">
        <v>552</v>
      </c>
      <c r="H53" s="177"/>
      <c r="I53" s="180"/>
      <c r="J53" s="177"/>
      <c r="K53" s="177"/>
      <c r="L53" s="177"/>
      <c r="M53" s="177"/>
      <c r="N53" s="177"/>
      <c r="O53" s="177"/>
      <c r="P53" s="177"/>
    </row>
    <row r="54" spans="1:16" ht="15.75" x14ac:dyDescent="0.25">
      <c r="A54" s="177"/>
      <c r="B54" s="177"/>
      <c r="C54" s="177"/>
      <c r="D54" s="177"/>
      <c r="E54" s="177"/>
      <c r="F54" s="177"/>
      <c r="G54" s="310" t="s">
        <v>553</v>
      </c>
      <c r="H54" s="177"/>
      <c r="I54" s="180"/>
      <c r="J54" s="177"/>
      <c r="K54" s="177"/>
      <c r="L54" s="177"/>
      <c r="M54" s="177"/>
      <c r="N54" s="177"/>
      <c r="O54" s="177"/>
      <c r="P54" s="177"/>
    </row>
    <row r="55" spans="1:16" x14ac:dyDescent="0.25">
      <c r="A55" s="177"/>
      <c r="B55" s="177"/>
      <c r="C55" s="177"/>
      <c r="D55" s="177"/>
      <c r="E55" s="177"/>
      <c r="F55" s="177"/>
      <c r="G55" s="46"/>
      <c r="H55" s="177"/>
      <c r="I55" s="180"/>
      <c r="J55" s="177"/>
      <c r="K55" s="177"/>
      <c r="L55" s="177"/>
      <c r="M55" s="177"/>
      <c r="N55" s="177"/>
      <c r="O55" s="177"/>
      <c r="P55" s="177"/>
    </row>
    <row r="56" spans="1:16" x14ac:dyDescent="0.25">
      <c r="A56" s="177"/>
      <c r="B56" s="177"/>
      <c r="C56" s="177"/>
      <c r="D56" s="177"/>
      <c r="E56" s="177"/>
      <c r="F56" s="177"/>
      <c r="G56" s="312"/>
      <c r="H56" s="177"/>
      <c r="I56" s="180"/>
      <c r="J56" s="177"/>
      <c r="K56" s="177"/>
      <c r="L56" s="177"/>
      <c r="M56" s="177"/>
      <c r="N56" s="177"/>
      <c r="O56" s="177"/>
      <c r="P56" s="177"/>
    </row>
    <row r="57" spans="1:16" x14ac:dyDescent="0.25">
      <c r="A57" s="177"/>
      <c r="B57" s="177"/>
      <c r="C57" s="177"/>
      <c r="D57" s="177"/>
      <c r="E57" s="177"/>
      <c r="F57" s="177"/>
      <c r="G57" s="303" t="s">
        <v>554</v>
      </c>
      <c r="H57" s="177"/>
      <c r="I57" s="180"/>
      <c r="J57" s="177"/>
      <c r="K57" s="177"/>
      <c r="L57" s="177"/>
      <c r="M57" s="177"/>
      <c r="N57" s="177"/>
      <c r="O57" s="177"/>
      <c r="P57" s="177"/>
    </row>
    <row r="58" spans="1:16" ht="15.75" x14ac:dyDescent="0.25">
      <c r="A58" s="177"/>
      <c r="B58" s="177"/>
      <c r="C58" s="177"/>
      <c r="D58" s="177"/>
      <c r="E58" s="177"/>
      <c r="F58" s="177"/>
      <c r="G58" s="310" t="s">
        <v>555</v>
      </c>
      <c r="H58" s="177"/>
      <c r="I58" s="180"/>
      <c r="J58" s="177"/>
      <c r="K58" s="177"/>
      <c r="L58" s="177"/>
      <c r="M58" s="177"/>
      <c r="N58" s="177"/>
      <c r="O58" s="177"/>
      <c r="P58" s="177"/>
    </row>
    <row r="59" spans="1:16" x14ac:dyDescent="0.25">
      <c r="A59" s="177"/>
      <c r="B59" s="177"/>
      <c r="C59" s="177"/>
      <c r="D59" s="177"/>
      <c r="E59" s="177"/>
      <c r="F59" s="177"/>
      <c r="G59" s="303"/>
      <c r="H59" s="177"/>
      <c r="I59" s="180"/>
      <c r="J59" s="177"/>
      <c r="K59" s="177"/>
      <c r="L59" s="177"/>
      <c r="M59" s="177"/>
      <c r="N59" s="177"/>
      <c r="O59" s="177"/>
      <c r="P59" s="177"/>
    </row>
    <row r="60" spans="1:16" x14ac:dyDescent="0.25">
      <c r="A60" s="177"/>
      <c r="B60" s="177"/>
      <c r="C60" s="177"/>
      <c r="D60" s="177"/>
      <c r="E60" s="177"/>
      <c r="F60" s="177"/>
      <c r="G60" s="303" t="s">
        <v>556</v>
      </c>
      <c r="H60" s="177"/>
      <c r="I60" s="180"/>
      <c r="J60" s="177"/>
      <c r="K60" s="177"/>
      <c r="L60" s="177"/>
      <c r="M60" s="177"/>
      <c r="N60" s="177"/>
      <c r="O60" s="177"/>
      <c r="P60" s="177"/>
    </row>
    <row r="61" spans="1:16" ht="30.75" x14ac:dyDescent="0.25">
      <c r="A61" s="177"/>
      <c r="B61" s="177"/>
      <c r="C61" s="177"/>
      <c r="D61" s="177"/>
      <c r="E61" s="177"/>
      <c r="F61" s="177"/>
      <c r="G61" s="317" t="s">
        <v>557</v>
      </c>
      <c r="H61" s="177"/>
      <c r="I61" s="180"/>
      <c r="J61" s="177"/>
      <c r="K61" s="177"/>
      <c r="L61" s="177"/>
      <c r="M61" s="177"/>
      <c r="N61" s="177"/>
      <c r="O61" s="177"/>
      <c r="P61" s="177"/>
    </row>
    <row r="62" spans="1:16" x14ac:dyDescent="0.25">
      <c r="A62" s="177"/>
      <c r="B62" s="177"/>
      <c r="C62" s="177"/>
      <c r="D62" s="177"/>
      <c r="E62" s="177"/>
      <c r="F62" s="177"/>
      <c r="G62"/>
      <c r="H62" s="177"/>
      <c r="I62" s="180"/>
      <c r="J62" s="177"/>
      <c r="K62" s="177"/>
      <c r="L62" s="177"/>
      <c r="M62" s="177"/>
      <c r="N62" s="177"/>
      <c r="O62" s="177"/>
      <c r="P62" s="177"/>
    </row>
    <row r="63" spans="1:16" ht="28.5" x14ac:dyDescent="0.25">
      <c r="A63" s="177"/>
      <c r="B63" s="177"/>
      <c r="C63" s="177"/>
      <c r="D63" s="177"/>
      <c r="E63" s="177"/>
      <c r="F63" s="177"/>
      <c r="G63" s="318" t="s">
        <v>558</v>
      </c>
      <c r="H63" s="177"/>
      <c r="I63" s="180"/>
      <c r="J63" s="177"/>
      <c r="K63" s="177"/>
      <c r="L63" s="177"/>
      <c r="M63" s="177"/>
      <c r="N63" s="177"/>
      <c r="O63" s="177"/>
      <c r="P63" s="177"/>
    </row>
    <row r="64" spans="1:16" x14ac:dyDescent="0.25">
      <c r="A64" s="177"/>
      <c r="B64" s="177"/>
      <c r="C64" s="177"/>
      <c r="D64" s="177"/>
      <c r="E64" s="177"/>
      <c r="F64" s="177"/>
      <c r="G64" s="316"/>
      <c r="H64" s="177"/>
      <c r="I64" s="180"/>
      <c r="J64" s="177"/>
      <c r="K64" s="177"/>
      <c r="L64" s="177"/>
      <c r="M64" s="177"/>
      <c r="N64" s="177"/>
      <c r="O64" s="177"/>
      <c r="P64" s="177"/>
    </row>
    <row r="65" spans="1:16" x14ac:dyDescent="0.25">
      <c r="A65" s="177"/>
      <c r="B65" s="177"/>
      <c r="C65" s="177"/>
      <c r="D65" s="177"/>
      <c r="E65" s="177"/>
      <c r="F65" s="177"/>
      <c r="G65" s="315" t="s">
        <v>559</v>
      </c>
      <c r="H65" s="177"/>
      <c r="I65" s="180"/>
      <c r="J65" s="177"/>
      <c r="K65" s="177"/>
      <c r="L65" s="177"/>
      <c r="M65" s="177"/>
      <c r="N65" s="177"/>
      <c r="O65" s="177"/>
      <c r="P65" s="177"/>
    </row>
    <row r="66" spans="1:16" x14ac:dyDescent="0.25">
      <c r="A66" s="177"/>
      <c r="B66" s="177"/>
      <c r="C66" s="177"/>
      <c r="D66" s="177"/>
      <c r="E66" s="177"/>
      <c r="F66" s="177"/>
      <c r="G66" s="315" t="s">
        <v>560</v>
      </c>
      <c r="H66" s="177"/>
      <c r="I66" s="180"/>
      <c r="J66" s="177"/>
      <c r="K66" s="177"/>
      <c r="L66" s="177"/>
      <c r="M66" s="177"/>
      <c r="N66" s="177"/>
      <c r="O66" s="177"/>
      <c r="P66" s="177"/>
    </row>
    <row r="67" spans="1:16" x14ac:dyDescent="0.25">
      <c r="A67" s="177"/>
      <c r="B67" s="177"/>
      <c r="C67" s="177"/>
      <c r="D67" s="177"/>
      <c r="E67" s="177"/>
      <c r="F67" s="177"/>
      <c r="G67" s="315" t="s">
        <v>561</v>
      </c>
      <c r="H67" s="177"/>
      <c r="I67" s="180"/>
      <c r="J67" s="177"/>
      <c r="K67" s="177"/>
      <c r="L67" s="177"/>
      <c r="M67" s="177"/>
      <c r="N67" s="177"/>
      <c r="O67" s="177"/>
      <c r="P67" s="177"/>
    </row>
    <row r="68" spans="1:16" x14ac:dyDescent="0.25">
      <c r="A68" s="177"/>
      <c r="B68" s="177"/>
      <c r="C68" s="177"/>
      <c r="D68" s="177"/>
      <c r="E68" s="177"/>
      <c r="F68" s="177"/>
      <c r="G68" s="315" t="s">
        <v>562</v>
      </c>
      <c r="H68" s="177"/>
      <c r="I68" s="180"/>
      <c r="J68" s="177"/>
      <c r="K68" s="177"/>
      <c r="L68" s="177"/>
      <c r="M68" s="177"/>
      <c r="N68" s="177"/>
      <c r="O68" s="177"/>
      <c r="P68" s="177"/>
    </row>
    <row r="69" spans="1:16" x14ac:dyDescent="0.25">
      <c r="A69" s="177"/>
      <c r="B69" s="177"/>
      <c r="C69" s="177"/>
      <c r="D69" s="177"/>
      <c r="E69" s="177"/>
      <c r="F69" s="177"/>
      <c r="G69" s="315" t="s">
        <v>563</v>
      </c>
      <c r="H69" s="177"/>
      <c r="I69" s="180"/>
      <c r="J69" s="177"/>
      <c r="K69" s="177"/>
      <c r="L69" s="177"/>
      <c r="M69" s="177"/>
      <c r="N69" s="177"/>
      <c r="O69" s="177"/>
      <c r="P69" s="177"/>
    </row>
    <row r="70" spans="1:16" x14ac:dyDescent="0.25">
      <c r="A70" s="177"/>
      <c r="B70" s="177"/>
      <c r="C70" s="177"/>
      <c r="D70" s="177"/>
      <c r="E70" s="177"/>
      <c r="F70" s="177"/>
      <c r="G70" s="314"/>
      <c r="H70" s="177"/>
      <c r="I70" s="180"/>
      <c r="J70" s="177"/>
      <c r="K70" s="177"/>
      <c r="L70" s="177"/>
      <c r="M70" s="177"/>
      <c r="N70" s="177"/>
      <c r="O70" s="177"/>
      <c r="P70" s="177"/>
    </row>
    <row r="71" spans="1:16" ht="30" x14ac:dyDescent="0.25">
      <c r="A71" s="177"/>
      <c r="B71" s="177"/>
      <c r="C71" s="177"/>
      <c r="D71" s="177"/>
      <c r="E71" s="177"/>
      <c r="F71" s="177"/>
      <c r="G71" s="304" t="s">
        <v>564</v>
      </c>
      <c r="H71" s="177"/>
      <c r="I71" s="180"/>
      <c r="J71" s="177"/>
      <c r="K71" s="177"/>
      <c r="L71" s="177"/>
      <c r="M71" s="177"/>
      <c r="N71" s="177"/>
      <c r="O71" s="177"/>
      <c r="P71" s="177"/>
    </row>
    <row r="72" spans="1:16" x14ac:dyDescent="0.25">
      <c r="A72" s="177"/>
      <c r="B72" s="177"/>
      <c r="C72" s="177"/>
      <c r="D72" s="177"/>
      <c r="E72" s="177"/>
      <c r="F72" s="177"/>
      <c r="G72" s="64"/>
      <c r="H72" s="177"/>
      <c r="I72" s="180"/>
      <c r="J72" s="177"/>
      <c r="K72" s="177"/>
      <c r="L72" s="177"/>
      <c r="M72" s="177"/>
      <c r="N72" s="177"/>
      <c r="O72" s="177"/>
      <c r="P72" s="177"/>
    </row>
    <row r="73" spans="1:16" ht="114.75" x14ac:dyDescent="0.25">
      <c r="A73" s="177"/>
      <c r="B73" s="177"/>
      <c r="C73" s="177"/>
      <c r="D73" s="177"/>
      <c r="E73" s="177"/>
      <c r="F73" s="177"/>
      <c r="G73" s="305" t="s">
        <v>565</v>
      </c>
      <c r="H73" s="177"/>
      <c r="I73" s="180"/>
      <c r="J73" s="177"/>
      <c r="K73" s="177"/>
      <c r="L73" s="177"/>
      <c r="M73" s="177"/>
      <c r="N73" s="177"/>
      <c r="O73" s="177"/>
      <c r="P73" s="177"/>
    </row>
    <row r="74" spans="1:16" x14ac:dyDescent="0.25">
      <c r="A74" s="177"/>
      <c r="B74" s="177"/>
      <c r="C74" s="177"/>
      <c r="D74" s="177"/>
      <c r="E74" s="177"/>
      <c r="F74" s="177"/>
      <c r="G74" s="314"/>
      <c r="H74" s="177"/>
      <c r="I74" s="180"/>
      <c r="J74" s="177"/>
      <c r="K74" s="177"/>
      <c r="L74" s="177"/>
      <c r="M74" s="177"/>
      <c r="N74" s="177"/>
      <c r="O74" s="177"/>
      <c r="P74" s="177"/>
    </row>
    <row r="75" spans="1:16" x14ac:dyDescent="0.25">
      <c r="A75" s="177"/>
      <c r="B75" s="177"/>
      <c r="C75" s="177"/>
      <c r="D75" s="177"/>
      <c r="E75" s="177"/>
      <c r="F75" s="177"/>
      <c r="G75" s="314"/>
      <c r="H75" s="177"/>
      <c r="I75" s="180"/>
      <c r="J75" s="177"/>
      <c r="K75" s="177"/>
      <c r="L75" s="177"/>
      <c r="M75" s="177"/>
      <c r="N75" s="177"/>
      <c r="O75" s="177"/>
      <c r="P75" s="177"/>
    </row>
    <row r="76" spans="1:16" x14ac:dyDescent="0.25">
      <c r="A76" s="177"/>
      <c r="B76" s="177"/>
      <c r="C76" s="177"/>
      <c r="D76" s="177"/>
      <c r="E76" s="177"/>
      <c r="F76" s="177"/>
      <c r="G76" s="314"/>
      <c r="H76" s="177"/>
      <c r="I76" s="180"/>
      <c r="J76" s="177"/>
      <c r="K76" s="177"/>
      <c r="L76" s="177"/>
      <c r="M76" s="177"/>
      <c r="N76" s="177"/>
      <c r="O76" s="177"/>
      <c r="P76" s="177"/>
    </row>
    <row r="77" spans="1:16" x14ac:dyDescent="0.25">
      <c r="A77" s="177"/>
      <c r="B77" s="177"/>
      <c r="C77" s="177"/>
      <c r="D77" s="177"/>
      <c r="E77" s="177"/>
      <c r="F77" s="177"/>
      <c r="G77" s="314"/>
      <c r="H77" s="177"/>
      <c r="I77" s="180"/>
      <c r="J77" s="177"/>
      <c r="K77" s="177"/>
      <c r="L77" s="177"/>
      <c r="M77" s="177"/>
      <c r="N77" s="177"/>
      <c r="O77" s="177"/>
      <c r="P77" s="177"/>
    </row>
    <row r="78" spans="1:16" x14ac:dyDescent="0.25">
      <c r="A78" s="177"/>
      <c r="B78" s="177"/>
      <c r="C78" s="177"/>
      <c r="D78" s="177"/>
      <c r="E78" s="177"/>
      <c r="F78" s="177"/>
      <c r="G78" s="314"/>
      <c r="H78" s="177"/>
      <c r="I78" s="180"/>
      <c r="J78" s="177"/>
      <c r="K78" s="177"/>
      <c r="L78" s="177"/>
      <c r="M78" s="177"/>
      <c r="N78" s="177"/>
      <c r="O78" s="177"/>
      <c r="P78" s="177"/>
    </row>
    <row r="79" spans="1:16" x14ac:dyDescent="0.25">
      <c r="A79" s="177"/>
      <c r="B79" s="177"/>
      <c r="C79" s="177"/>
      <c r="D79" s="177"/>
      <c r="E79" s="177"/>
      <c r="F79" s="177"/>
      <c r="G79" s="314"/>
      <c r="H79" s="177"/>
      <c r="I79" s="180"/>
      <c r="J79" s="177"/>
      <c r="K79" s="177"/>
      <c r="L79" s="177"/>
      <c r="M79" s="177"/>
      <c r="N79" s="177"/>
      <c r="O79" s="177"/>
      <c r="P79" s="177"/>
    </row>
    <row r="80" spans="1:16" x14ac:dyDescent="0.25">
      <c r="A80" s="177"/>
      <c r="B80" s="177"/>
      <c r="C80" s="177"/>
      <c r="D80" s="177"/>
      <c r="E80" s="177"/>
      <c r="F80" s="177"/>
      <c r="G80" s="314"/>
      <c r="H80" s="177"/>
      <c r="I80" s="180"/>
      <c r="J80" s="177"/>
      <c r="K80" s="177"/>
      <c r="L80" s="177"/>
      <c r="M80" s="177"/>
      <c r="N80" s="177"/>
      <c r="O80" s="177"/>
      <c r="P80" s="177"/>
    </row>
    <row r="81" spans="1:16" x14ac:dyDescent="0.25">
      <c r="A81" s="177"/>
      <c r="B81" s="177"/>
      <c r="C81" s="177"/>
      <c r="D81" s="177"/>
      <c r="E81" s="177"/>
      <c r="F81" s="177"/>
      <c r="G81" s="314"/>
      <c r="H81" s="177"/>
      <c r="I81" s="180"/>
      <c r="J81" s="177"/>
      <c r="K81" s="177"/>
      <c r="L81" s="177"/>
      <c r="M81" s="177"/>
      <c r="N81" s="177"/>
      <c r="O81" s="177"/>
      <c r="P81" s="177"/>
    </row>
    <row r="82" spans="1:16" x14ac:dyDescent="0.25">
      <c r="A82" s="177"/>
      <c r="B82" s="177"/>
      <c r="C82" s="177"/>
      <c r="D82" s="177"/>
      <c r="E82" s="177"/>
      <c r="F82" s="177"/>
      <c r="G82" s="314"/>
      <c r="H82" s="177"/>
      <c r="I82" s="180"/>
      <c r="J82" s="177"/>
      <c r="K82" s="177"/>
      <c r="L82" s="177"/>
      <c r="M82" s="177"/>
      <c r="N82" s="177"/>
      <c r="O82" s="177"/>
      <c r="P82" s="177"/>
    </row>
    <row r="83" spans="1:16" x14ac:dyDescent="0.25">
      <c r="A83" s="177"/>
      <c r="B83" s="177"/>
      <c r="C83" s="177"/>
      <c r="D83" s="177"/>
      <c r="E83" s="177"/>
      <c r="F83" s="177"/>
      <c r="G83" s="314"/>
      <c r="H83" s="177"/>
      <c r="I83" s="180"/>
      <c r="J83" s="177"/>
      <c r="K83" s="177"/>
      <c r="L83" s="177"/>
      <c r="M83" s="177"/>
      <c r="N83" s="177"/>
      <c r="O83" s="177"/>
      <c r="P83" s="177"/>
    </row>
    <row r="84" spans="1:16" x14ac:dyDescent="0.25">
      <c r="A84" s="177"/>
      <c r="B84" s="177"/>
      <c r="C84" s="177"/>
      <c r="D84" s="177"/>
      <c r="E84" s="177"/>
      <c r="F84" s="177"/>
      <c r="G84" s="314"/>
      <c r="H84" s="177"/>
      <c r="I84" s="180"/>
      <c r="J84" s="177"/>
      <c r="K84" s="177"/>
      <c r="L84" s="177"/>
      <c r="M84" s="177"/>
      <c r="N84" s="177"/>
      <c r="O84" s="177"/>
      <c r="P84" s="177"/>
    </row>
    <row r="85" spans="1:16" x14ac:dyDescent="0.25">
      <c r="A85" s="177"/>
      <c r="B85" s="177"/>
      <c r="C85" s="177"/>
      <c r="D85" s="177"/>
      <c r="E85" s="177"/>
      <c r="F85" s="177"/>
      <c r="G85" s="314"/>
      <c r="H85" s="177"/>
      <c r="I85" s="180"/>
      <c r="J85" s="177"/>
      <c r="K85" s="177"/>
      <c r="L85" s="177"/>
      <c r="M85" s="177"/>
      <c r="N85" s="177"/>
      <c r="O85" s="177"/>
      <c r="P85" s="177"/>
    </row>
    <row r="86" spans="1:16" x14ac:dyDescent="0.25">
      <c r="A86" s="177"/>
      <c r="B86" s="177"/>
      <c r="C86" s="177"/>
      <c r="D86" s="177"/>
      <c r="E86" s="177"/>
      <c r="F86" s="177"/>
      <c r="G86" s="314"/>
      <c r="H86" s="177"/>
      <c r="I86" s="180"/>
      <c r="J86" s="177"/>
      <c r="K86" s="177"/>
      <c r="L86" s="177"/>
      <c r="M86" s="177"/>
      <c r="N86" s="177"/>
      <c r="O86" s="177"/>
      <c r="P86" s="177"/>
    </row>
    <row r="87" spans="1:16" x14ac:dyDescent="0.25">
      <c r="A87" s="177"/>
      <c r="B87" s="177"/>
      <c r="C87" s="177"/>
      <c r="D87" s="177"/>
      <c r="E87" s="177"/>
      <c r="F87" s="177"/>
      <c r="G87" s="314"/>
      <c r="H87" s="177"/>
      <c r="I87" s="180"/>
      <c r="J87" s="177"/>
      <c r="K87" s="177"/>
      <c r="L87" s="177"/>
      <c r="M87" s="177"/>
      <c r="N87" s="177"/>
      <c r="O87" s="177"/>
      <c r="P87" s="177"/>
    </row>
    <row r="88" spans="1:16" x14ac:dyDescent="0.25">
      <c r="A88" s="177"/>
      <c r="B88" s="177"/>
      <c r="C88" s="177"/>
      <c r="D88" s="177"/>
      <c r="E88" s="177"/>
      <c r="F88" s="177"/>
      <c r="G88" s="314"/>
      <c r="H88" s="177"/>
      <c r="I88" s="180"/>
      <c r="J88" s="177"/>
      <c r="K88" s="177"/>
      <c r="L88" s="177"/>
      <c r="M88" s="177"/>
      <c r="N88" s="177"/>
      <c r="O88" s="177"/>
      <c r="P88" s="177"/>
    </row>
    <row r="89" spans="1:16" x14ac:dyDescent="0.25">
      <c r="A89" s="177"/>
      <c r="B89" s="177"/>
      <c r="C89" s="177"/>
      <c r="D89" s="177"/>
      <c r="E89" s="177"/>
      <c r="F89" s="177"/>
      <c r="G89" s="314"/>
      <c r="H89" s="177"/>
      <c r="I89" s="180"/>
      <c r="J89" s="177"/>
      <c r="K89" s="177"/>
      <c r="L89" s="177"/>
      <c r="M89" s="177"/>
      <c r="N89" s="177"/>
      <c r="O89" s="177"/>
      <c r="P89" s="177"/>
    </row>
    <row r="90" spans="1:16" x14ac:dyDescent="0.25">
      <c r="A90" s="177"/>
      <c r="B90" s="177"/>
      <c r="C90" s="177"/>
      <c r="D90" s="177"/>
      <c r="E90" s="177"/>
      <c r="F90" s="177"/>
      <c r="G90" s="314"/>
      <c r="H90" s="177"/>
      <c r="I90" s="180"/>
      <c r="J90" s="177"/>
      <c r="K90" s="177"/>
      <c r="L90" s="177"/>
      <c r="M90" s="177"/>
      <c r="N90" s="177"/>
      <c r="O90" s="177"/>
      <c r="P90" s="177"/>
    </row>
    <row r="91" spans="1:16" x14ac:dyDescent="0.25">
      <c r="A91" s="177"/>
      <c r="B91" s="177"/>
      <c r="C91" s="177"/>
      <c r="D91" s="177"/>
      <c r="E91" s="177"/>
      <c r="F91" s="177"/>
      <c r="G91" s="314"/>
      <c r="H91" s="177"/>
      <c r="I91" s="180"/>
      <c r="J91" s="177"/>
      <c r="K91" s="177"/>
      <c r="L91" s="177"/>
      <c r="M91" s="177"/>
      <c r="N91" s="177"/>
      <c r="O91" s="177"/>
      <c r="P91" s="177"/>
    </row>
    <row r="92" spans="1:16" x14ac:dyDescent="0.25">
      <c r="A92" s="177"/>
      <c r="B92" s="177"/>
      <c r="C92" s="177"/>
      <c r="D92" s="177"/>
      <c r="E92" s="177"/>
      <c r="F92" s="177"/>
      <c r="G92" s="314"/>
      <c r="H92" s="177"/>
      <c r="I92" s="180"/>
      <c r="J92" s="177"/>
      <c r="K92" s="177"/>
      <c r="L92" s="177"/>
      <c r="M92" s="177"/>
      <c r="N92" s="177"/>
      <c r="O92" s="177"/>
      <c r="P92" s="177"/>
    </row>
    <row r="93" spans="1:16" x14ac:dyDescent="0.25">
      <c r="A93" s="177"/>
      <c r="B93" s="177"/>
      <c r="C93" s="177"/>
      <c r="D93" s="177"/>
      <c r="E93" s="177"/>
      <c r="F93" s="177"/>
      <c r="G93" s="314"/>
      <c r="H93" s="177"/>
      <c r="I93" s="180"/>
      <c r="J93" s="177"/>
      <c r="K93" s="177"/>
      <c r="L93" s="177"/>
      <c r="M93" s="177"/>
      <c r="N93" s="177"/>
      <c r="O93" s="177"/>
      <c r="P93" s="177"/>
    </row>
    <row r="94" spans="1:16" x14ac:dyDescent="0.25">
      <c r="A94" s="177"/>
      <c r="B94" s="177"/>
      <c r="C94" s="177"/>
      <c r="D94" s="177"/>
      <c r="E94" s="177"/>
      <c r="F94" s="177"/>
      <c r="G94" s="314"/>
      <c r="H94" s="177"/>
      <c r="I94" s="180"/>
      <c r="J94" s="177"/>
      <c r="K94" s="177"/>
      <c r="L94" s="177"/>
      <c r="M94" s="177"/>
      <c r="N94" s="177"/>
      <c r="O94" s="177"/>
      <c r="P94" s="177"/>
    </row>
    <row r="95" spans="1:16" x14ac:dyDescent="0.25">
      <c r="A95" s="177"/>
      <c r="B95" s="177"/>
      <c r="C95" s="177"/>
      <c r="D95" s="177"/>
      <c r="E95" s="177"/>
      <c r="F95" s="177"/>
      <c r="G95" s="314"/>
      <c r="H95" s="177"/>
      <c r="I95" s="180"/>
      <c r="J95" s="177"/>
      <c r="K95" s="177"/>
      <c r="L95" s="177"/>
      <c r="M95" s="177"/>
      <c r="N95" s="177"/>
      <c r="O95" s="177"/>
      <c r="P95" s="177"/>
    </row>
    <row r="96" spans="1:16" x14ac:dyDescent="0.25">
      <c r="A96" s="177"/>
      <c r="B96" s="177"/>
      <c r="C96" s="177"/>
      <c r="D96" s="177"/>
      <c r="E96" s="177"/>
      <c r="F96" s="177"/>
      <c r="G96"/>
      <c r="H96" s="177"/>
      <c r="I96" s="177"/>
      <c r="J96" s="177"/>
      <c r="K96" s="177"/>
      <c r="L96" s="177"/>
      <c r="M96" s="177"/>
      <c r="N96" s="177"/>
      <c r="O96" s="177"/>
      <c r="P96" s="177"/>
    </row>
    <row r="97" spans="1:16" x14ac:dyDescent="0.25">
      <c r="A97" s="177"/>
      <c r="B97" s="177"/>
      <c r="C97" s="177"/>
      <c r="D97" s="177"/>
      <c r="E97" s="177"/>
      <c r="F97" s="177"/>
      <c r="G97"/>
      <c r="H97" s="177"/>
      <c r="I97" s="177"/>
      <c r="J97" s="177"/>
      <c r="K97" s="177"/>
      <c r="L97" s="177"/>
      <c r="M97" s="177"/>
      <c r="N97" s="177"/>
      <c r="O97" s="177"/>
      <c r="P97" s="177"/>
    </row>
    <row r="98" spans="1:16" x14ac:dyDescent="0.25">
      <c r="A98" s="177"/>
      <c r="B98" s="177"/>
      <c r="C98" s="177"/>
      <c r="D98" s="177"/>
      <c r="E98" s="177"/>
      <c r="F98" s="177"/>
      <c r="G98"/>
      <c r="H98" s="177"/>
      <c r="I98" s="177"/>
      <c r="J98" s="177"/>
      <c r="K98" s="177"/>
      <c r="L98" s="177"/>
      <c r="M98" s="177"/>
      <c r="N98" s="177"/>
      <c r="O98" s="177"/>
      <c r="P98" s="177"/>
    </row>
    <row r="99" spans="1:16" x14ac:dyDescent="0.25">
      <c r="A99" s="177"/>
      <c r="B99" s="177"/>
      <c r="C99" s="177"/>
      <c r="D99" s="177"/>
      <c r="E99" s="177"/>
      <c r="F99" s="177"/>
      <c r="G99" s="319" t="s">
        <v>550</v>
      </c>
      <c r="H99" s="177"/>
      <c r="I99" s="177"/>
      <c r="J99" s="177"/>
      <c r="K99" s="177"/>
      <c r="L99" s="177"/>
      <c r="M99" s="177"/>
      <c r="N99" s="177"/>
      <c r="O99" s="177"/>
      <c r="P99" s="177"/>
    </row>
    <row r="100" spans="1:16" x14ac:dyDescent="0.25">
      <c r="A100" s="177"/>
      <c r="B100" s="177"/>
      <c r="C100" s="177"/>
      <c r="D100" s="177"/>
      <c r="E100" s="177"/>
      <c r="F100" s="177"/>
      <c r="G100" s="101" t="s">
        <v>567</v>
      </c>
      <c r="H100" s="177"/>
      <c r="I100" s="177"/>
      <c r="J100" s="177"/>
      <c r="K100" s="177"/>
      <c r="L100" s="177"/>
      <c r="M100" s="177"/>
      <c r="N100" s="177"/>
      <c r="O100" s="177"/>
      <c r="P100" s="177"/>
    </row>
    <row r="101" spans="1:16" x14ac:dyDescent="0.25">
      <c r="A101" s="177"/>
      <c r="B101" s="177"/>
      <c r="C101" s="177"/>
      <c r="D101" s="177"/>
      <c r="E101" s="177"/>
      <c r="F101" s="177"/>
      <c r="G101" s="61" t="s">
        <v>568</v>
      </c>
      <c r="H101" s="177"/>
      <c r="I101" s="177"/>
      <c r="J101" s="177"/>
      <c r="K101" s="177"/>
      <c r="L101" s="177"/>
      <c r="M101" s="177"/>
      <c r="N101" s="177"/>
      <c r="O101" s="177"/>
      <c r="P101" s="177"/>
    </row>
    <row r="102" spans="1:16" x14ac:dyDescent="0.25">
      <c r="A102" s="177"/>
      <c r="B102" s="177"/>
      <c r="C102" s="177"/>
      <c r="D102" s="177"/>
      <c r="E102" s="177"/>
      <c r="F102" s="177"/>
      <c r="G102" s="101" t="s">
        <v>569</v>
      </c>
      <c r="H102" s="177"/>
      <c r="I102" s="177"/>
      <c r="J102" s="177"/>
      <c r="K102" s="177"/>
      <c r="L102" s="177"/>
      <c r="M102" s="177"/>
      <c r="N102" s="177"/>
      <c r="O102" s="177"/>
      <c r="P102" s="177"/>
    </row>
    <row r="103" spans="1:16" x14ac:dyDescent="0.25">
      <c r="A103" s="177"/>
      <c r="B103" s="177"/>
      <c r="C103" s="177"/>
      <c r="D103" s="177"/>
      <c r="E103" s="177"/>
      <c r="F103" s="177"/>
      <c r="G103" s="305"/>
      <c r="H103" s="177"/>
      <c r="I103" s="177"/>
      <c r="J103" s="177"/>
      <c r="K103" s="177"/>
      <c r="L103" s="177"/>
      <c r="M103" s="177"/>
      <c r="N103" s="177"/>
      <c r="O103" s="177"/>
      <c r="P103" s="177"/>
    </row>
    <row r="104" spans="1:16" x14ac:dyDescent="0.25">
      <c r="A104" s="177"/>
      <c r="B104" s="177"/>
      <c r="C104" s="177"/>
      <c r="D104" s="177"/>
      <c r="E104" s="177"/>
      <c r="F104" s="177"/>
      <c r="G104" s="305"/>
      <c r="H104" s="177"/>
      <c r="I104" s="177"/>
      <c r="J104" s="177"/>
      <c r="K104" s="177"/>
      <c r="L104" s="177"/>
      <c r="M104" s="177"/>
      <c r="N104" s="177"/>
      <c r="O104" s="177"/>
      <c r="P104" s="177"/>
    </row>
    <row r="105" spans="1:16" x14ac:dyDescent="0.25">
      <c r="A105" s="177"/>
      <c r="B105" s="177"/>
      <c r="C105" s="177"/>
      <c r="D105" s="177"/>
      <c r="E105" s="177"/>
      <c r="F105" s="177"/>
      <c r="G105" s="320"/>
      <c r="H105" s="177"/>
      <c r="I105" s="177"/>
      <c r="J105" s="177"/>
      <c r="K105" s="177"/>
      <c r="L105" s="177"/>
      <c r="M105" s="177"/>
      <c r="N105" s="177"/>
      <c r="O105" s="177"/>
      <c r="P105" s="177"/>
    </row>
    <row r="106" spans="1:16" x14ac:dyDescent="0.25">
      <c r="A106" s="177"/>
      <c r="B106" s="177"/>
      <c r="C106" s="177"/>
      <c r="D106" s="177"/>
      <c r="E106" s="177"/>
      <c r="F106" s="177"/>
      <c r="G106" s="319" t="s">
        <v>552</v>
      </c>
      <c r="H106" s="177"/>
      <c r="I106" s="177"/>
      <c r="J106" s="177"/>
      <c r="K106" s="177"/>
      <c r="L106" s="177"/>
      <c r="M106" s="177"/>
      <c r="N106" s="177"/>
      <c r="O106" s="177"/>
      <c r="P106" s="177"/>
    </row>
    <row r="107" spans="1:16" x14ac:dyDescent="0.25">
      <c r="A107" s="177"/>
      <c r="B107" s="177"/>
      <c r="C107" s="177"/>
      <c r="D107" s="177"/>
      <c r="E107" s="177"/>
      <c r="F107" s="177"/>
      <c r="G107" s="101" t="s">
        <v>570</v>
      </c>
      <c r="H107" s="177"/>
      <c r="I107" s="177"/>
      <c r="J107" s="177"/>
      <c r="K107" s="177"/>
      <c r="L107" s="177"/>
      <c r="M107" s="177"/>
      <c r="N107" s="177"/>
      <c r="O107" s="177"/>
      <c r="P107" s="177"/>
    </row>
    <row r="108" spans="1:16" x14ac:dyDescent="0.25">
      <c r="A108" s="177"/>
      <c r="B108" s="177"/>
      <c r="C108" s="177"/>
      <c r="D108" s="177"/>
      <c r="E108" s="177"/>
      <c r="F108" s="177"/>
      <c r="G108" s="61" t="s">
        <v>571</v>
      </c>
      <c r="H108" s="177"/>
      <c r="I108" s="177"/>
      <c r="J108" s="177"/>
      <c r="K108" s="177"/>
      <c r="L108" s="177"/>
      <c r="M108" s="177"/>
      <c r="N108" s="177"/>
      <c r="O108" s="177"/>
      <c r="P108" s="177"/>
    </row>
    <row r="109" spans="1:16" ht="30" x14ac:dyDescent="0.25">
      <c r="A109" s="177"/>
      <c r="B109" s="177"/>
      <c r="C109" s="177"/>
      <c r="D109" s="177"/>
      <c r="E109" s="177"/>
      <c r="F109" s="177"/>
      <c r="G109" s="61" t="s">
        <v>572</v>
      </c>
      <c r="H109" s="177"/>
      <c r="I109" s="177"/>
      <c r="J109" s="177"/>
      <c r="K109" s="177"/>
      <c r="L109" s="177"/>
      <c r="M109" s="177"/>
      <c r="N109" s="177"/>
      <c r="O109" s="177"/>
      <c r="P109" s="177"/>
    </row>
    <row r="110" spans="1:16" x14ac:dyDescent="0.25">
      <c r="A110" s="177"/>
      <c r="B110" s="177"/>
      <c r="C110" s="177"/>
      <c r="D110" s="177"/>
      <c r="E110" s="177"/>
      <c r="F110" s="177"/>
      <c r="G110" s="101" t="s">
        <v>573</v>
      </c>
      <c r="H110" s="177"/>
      <c r="I110" s="177"/>
      <c r="J110" s="177"/>
      <c r="K110" s="177"/>
      <c r="L110" s="177"/>
      <c r="M110" s="177"/>
      <c r="N110" s="177"/>
      <c r="O110" s="177"/>
      <c r="P110" s="177"/>
    </row>
    <row r="111" spans="1:16" x14ac:dyDescent="0.25">
      <c r="A111" s="177"/>
      <c r="B111" s="177"/>
      <c r="C111" s="177"/>
      <c r="D111" s="177"/>
      <c r="E111" s="177"/>
      <c r="F111" s="177"/>
      <c r="G111" s="321"/>
      <c r="H111" s="177"/>
      <c r="I111" s="177"/>
      <c r="J111" s="177"/>
      <c r="K111" s="177"/>
      <c r="L111" s="177"/>
      <c r="M111" s="177"/>
      <c r="N111" s="177"/>
      <c r="O111" s="177"/>
      <c r="P111" s="177"/>
    </row>
    <row r="112" spans="1:16" x14ac:dyDescent="0.25">
      <c r="A112" s="177"/>
      <c r="B112" s="177"/>
      <c r="C112" s="177"/>
      <c r="D112" s="177"/>
      <c r="E112" s="177"/>
      <c r="F112" s="177"/>
      <c r="G112" s="101"/>
      <c r="H112" s="177"/>
      <c r="I112" s="177"/>
      <c r="J112" s="177"/>
      <c r="K112" s="177"/>
      <c r="L112" s="177"/>
      <c r="M112" s="177"/>
      <c r="N112" s="177"/>
      <c r="O112" s="177"/>
      <c r="P112" s="177"/>
    </row>
    <row r="113" spans="1:16" x14ac:dyDescent="0.25">
      <c r="A113" s="177"/>
      <c r="B113" s="177"/>
      <c r="C113" s="177"/>
      <c r="D113" s="177"/>
      <c r="E113" s="177"/>
      <c r="F113" s="177"/>
      <c r="G113" s="304" t="s">
        <v>554</v>
      </c>
      <c r="H113" s="177"/>
      <c r="I113" s="177"/>
      <c r="J113" s="177"/>
      <c r="K113" s="177"/>
      <c r="L113" s="177"/>
      <c r="M113" s="177"/>
      <c r="N113" s="177"/>
      <c r="O113" s="177"/>
      <c r="P113" s="177"/>
    </row>
    <row r="114" spans="1:16" x14ac:dyDescent="0.25">
      <c r="A114" s="177"/>
      <c r="B114" s="177"/>
      <c r="C114" s="177"/>
      <c r="D114" s="177"/>
      <c r="E114" s="177"/>
      <c r="F114" s="177"/>
      <c r="G114" s="101" t="s">
        <v>574</v>
      </c>
      <c r="H114" s="177"/>
      <c r="I114" s="177"/>
      <c r="J114" s="177"/>
      <c r="K114" s="177"/>
      <c r="L114" s="177"/>
      <c r="M114" s="177"/>
      <c r="N114" s="177"/>
      <c r="O114" s="177"/>
      <c r="P114" s="177"/>
    </row>
    <row r="115" spans="1:16" x14ac:dyDescent="0.25">
      <c r="A115" s="177"/>
      <c r="B115" s="177"/>
      <c r="C115" s="177"/>
      <c r="D115" s="177"/>
      <c r="E115" s="177"/>
      <c r="F115" s="177"/>
      <c r="G115" s="101" t="s">
        <v>575</v>
      </c>
      <c r="H115" s="177"/>
      <c r="I115" s="177"/>
      <c r="J115" s="177"/>
      <c r="K115" s="177"/>
      <c r="L115" s="177"/>
      <c r="M115" s="177"/>
      <c r="N115" s="177"/>
      <c r="O115" s="177"/>
      <c r="P115" s="177"/>
    </row>
    <row r="116" spans="1:16" x14ac:dyDescent="0.25">
      <c r="A116" s="177"/>
      <c r="B116" s="177"/>
      <c r="C116" s="177"/>
      <c r="D116" s="177"/>
      <c r="E116" s="177"/>
      <c r="F116" s="177"/>
      <c r="G116" s="89"/>
      <c r="H116" s="177"/>
      <c r="I116" s="177"/>
      <c r="J116" s="177"/>
      <c r="K116" s="177"/>
      <c r="L116" s="177"/>
      <c r="M116" s="177"/>
      <c r="N116" s="177"/>
      <c r="O116" s="177"/>
      <c r="P116" s="177"/>
    </row>
    <row r="117" spans="1:16" ht="30" x14ac:dyDescent="0.25">
      <c r="A117" s="177"/>
      <c r="B117" s="177"/>
      <c r="C117" s="177"/>
      <c r="D117" s="177"/>
      <c r="E117" s="177"/>
      <c r="F117" s="177"/>
      <c r="G117" s="304" t="s">
        <v>566</v>
      </c>
      <c r="H117" s="177"/>
      <c r="I117" s="177"/>
      <c r="J117" s="177"/>
      <c r="K117" s="177"/>
      <c r="L117" s="177"/>
      <c r="M117" s="177"/>
      <c r="N117" s="177"/>
      <c r="O117" s="177"/>
      <c r="P117" s="177"/>
    </row>
    <row r="118" spans="1:16" x14ac:dyDescent="0.25">
      <c r="A118" s="177"/>
      <c r="B118" s="177"/>
      <c r="C118" s="177"/>
      <c r="D118" s="177"/>
      <c r="E118" s="177"/>
      <c r="F118" s="177"/>
      <c r="G118" s="101" t="s">
        <v>576</v>
      </c>
      <c r="H118" s="177"/>
      <c r="I118" s="177"/>
      <c r="J118" s="177"/>
      <c r="K118" s="177"/>
      <c r="L118" s="177"/>
      <c r="M118" s="177"/>
      <c r="N118" s="177"/>
      <c r="O118" s="177"/>
      <c r="P118" s="177"/>
    </row>
    <row r="119" spans="1:16" ht="30" x14ac:dyDescent="0.25">
      <c r="A119" s="177"/>
      <c r="B119" s="177"/>
      <c r="C119" s="177"/>
      <c r="D119" s="177"/>
      <c r="E119" s="177"/>
      <c r="F119" s="177"/>
      <c r="G119" s="101" t="s">
        <v>577</v>
      </c>
      <c r="H119" s="177"/>
      <c r="I119" s="177"/>
      <c r="J119" s="177"/>
      <c r="K119" s="177"/>
      <c r="L119" s="177"/>
      <c r="M119" s="177"/>
      <c r="N119" s="177"/>
      <c r="O119" s="177"/>
      <c r="P119" s="177"/>
    </row>
    <row r="120" spans="1:16" x14ac:dyDescent="0.25">
      <c r="A120" s="177"/>
      <c r="B120" s="177"/>
      <c r="C120" s="177"/>
      <c r="D120" s="177"/>
      <c r="E120" s="177"/>
      <c r="F120" s="177"/>
      <c r="G120" s="314"/>
      <c r="H120" s="177"/>
      <c r="I120" s="180"/>
      <c r="J120" s="177"/>
      <c r="K120" s="177"/>
      <c r="L120" s="177"/>
      <c r="M120" s="177"/>
      <c r="N120" s="177"/>
      <c r="O120" s="177"/>
      <c r="P120" s="177"/>
    </row>
    <row r="121" spans="1:16" x14ac:dyDescent="0.25">
      <c r="A121" s="177"/>
      <c r="B121" s="177"/>
      <c r="C121" s="177"/>
      <c r="D121" s="177"/>
      <c r="E121" s="177"/>
      <c r="F121" s="177"/>
      <c r="G121" s="180"/>
      <c r="H121" s="177"/>
      <c r="I121" s="180"/>
      <c r="J121" s="177"/>
      <c r="K121" s="177"/>
      <c r="L121" s="177"/>
      <c r="M121" s="177"/>
      <c r="N121" s="177"/>
      <c r="O121" s="177"/>
      <c r="P121" s="177"/>
    </row>
    <row r="122" spans="1:16" x14ac:dyDescent="0.25">
      <c r="A122" s="177"/>
      <c r="B122" s="177"/>
      <c r="C122" s="177"/>
      <c r="D122" s="177"/>
      <c r="E122" s="177"/>
      <c r="F122" s="177"/>
      <c r="G122" s="180"/>
      <c r="H122" s="177"/>
      <c r="I122" s="180"/>
      <c r="J122" s="177"/>
      <c r="K122" s="177"/>
      <c r="L122" s="177"/>
      <c r="M122" s="177"/>
      <c r="N122" s="177"/>
      <c r="O122" s="177"/>
      <c r="P122" s="177"/>
    </row>
    <row r="123" spans="1:16" x14ac:dyDescent="0.25">
      <c r="A123" s="177"/>
      <c r="B123" s="177"/>
      <c r="C123" s="177"/>
      <c r="D123" s="177"/>
      <c r="E123" s="177"/>
      <c r="F123" s="177"/>
      <c r="G123" s="180"/>
      <c r="H123" s="177"/>
      <c r="I123" s="180"/>
      <c r="J123" s="177"/>
      <c r="K123" s="177"/>
      <c r="L123" s="177"/>
      <c r="M123" s="177"/>
      <c r="N123" s="177"/>
      <c r="O123" s="177"/>
      <c r="P123" s="177"/>
    </row>
  </sheetData>
  <pageMargins left="0.7" right="0.7" top="0.75" bottom="0.75" header="0.3" footer="0.3"/>
  <pageSetup orientation="portrait" horizontalDpi="4294967293" verticalDpi="4294967293"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7">
    <tabColor theme="0" tint="-0.249977111117893"/>
  </sheetPr>
  <dimension ref="B1:AQ16"/>
  <sheetViews>
    <sheetView topLeftCell="AE1" zoomScale="80" zoomScaleNormal="80" workbookViewId="0">
      <selection activeCell="AL13" sqref="AL13"/>
    </sheetView>
  </sheetViews>
  <sheetFormatPr defaultRowHeight="15" x14ac:dyDescent="0.25"/>
  <cols>
    <col min="2" max="2" width="14.28515625" bestFit="1" customWidth="1"/>
    <col min="3" max="3" width="13.85546875" bestFit="1" customWidth="1"/>
    <col min="4" max="4" width="14" bestFit="1" customWidth="1"/>
    <col min="5" max="5" width="18.28515625" bestFit="1" customWidth="1"/>
    <col min="6" max="6" width="19.5703125" bestFit="1" customWidth="1"/>
    <col min="7" max="7" width="16.42578125" bestFit="1" customWidth="1"/>
    <col min="8" max="8" width="21.140625" bestFit="1" customWidth="1"/>
    <col min="9" max="9" width="25.5703125" bestFit="1" customWidth="1"/>
    <col min="10" max="10" width="17.85546875" bestFit="1" customWidth="1"/>
    <col min="11" max="11" width="17.85546875" customWidth="1"/>
    <col min="12" max="12" width="18.85546875" bestFit="1" customWidth="1"/>
    <col min="13" max="13" width="33.28515625" bestFit="1" customWidth="1"/>
    <col min="14" max="14" width="25.7109375" bestFit="1" customWidth="1"/>
    <col min="15" max="15" width="18.28515625" bestFit="1" customWidth="1"/>
    <col min="16" max="16" width="24.140625" bestFit="1" customWidth="1"/>
    <col min="17" max="17" width="17.28515625" bestFit="1" customWidth="1"/>
    <col min="18" max="18" width="32.7109375" bestFit="1" customWidth="1"/>
    <col min="19" max="19" width="22" bestFit="1" customWidth="1"/>
    <col min="20" max="20" width="21.140625" bestFit="1" customWidth="1"/>
    <col min="21" max="21" width="16.28515625" bestFit="1" customWidth="1"/>
    <col min="22" max="22" width="29.42578125" bestFit="1" customWidth="1"/>
    <col min="23" max="23" width="17" bestFit="1" customWidth="1"/>
    <col min="24" max="24" width="44" bestFit="1" customWidth="1"/>
    <col min="25" max="25" width="44" customWidth="1"/>
    <col min="26" max="26" width="22.28515625" bestFit="1" customWidth="1"/>
    <col min="27" max="27" width="17" bestFit="1" customWidth="1"/>
    <col min="28" max="28" width="20.140625" bestFit="1" customWidth="1"/>
    <col min="29" max="29" width="19.7109375" bestFit="1" customWidth="1"/>
    <col min="30" max="30" width="15.85546875" bestFit="1" customWidth="1"/>
    <col min="31" max="31" width="24.28515625" bestFit="1" customWidth="1"/>
    <col min="32" max="32" width="14.7109375" bestFit="1" customWidth="1"/>
    <col min="33" max="33" width="35.140625" bestFit="1" customWidth="1"/>
    <col min="34" max="34" width="18.42578125" bestFit="1" customWidth="1"/>
    <col min="35" max="35" width="26" bestFit="1" customWidth="1"/>
    <col min="36" max="36" width="10" bestFit="1" customWidth="1"/>
    <col min="38" max="38" width="11" bestFit="1" customWidth="1"/>
    <col min="41" max="41" width="15.42578125" bestFit="1" customWidth="1"/>
    <col min="42" max="43" width="27.5703125" bestFit="1" customWidth="1"/>
  </cols>
  <sheetData>
    <row r="1" spans="2:43" x14ac:dyDescent="0.25">
      <c r="B1" s="557" t="s">
        <v>38</v>
      </c>
      <c r="C1" s="557"/>
      <c r="D1" s="557"/>
      <c r="E1" s="557"/>
      <c r="F1" s="557"/>
      <c r="G1" s="557"/>
      <c r="H1" s="557"/>
      <c r="I1" s="557"/>
      <c r="J1" s="557"/>
      <c r="K1" s="158"/>
      <c r="L1" s="558" t="s">
        <v>18</v>
      </c>
      <c r="M1" s="558"/>
      <c r="N1" s="558"/>
      <c r="O1" s="558"/>
      <c r="P1" s="558"/>
      <c r="Q1" s="558"/>
      <c r="R1" s="558"/>
      <c r="S1" s="558"/>
      <c r="T1" s="558"/>
      <c r="U1" s="558"/>
      <c r="V1" s="558"/>
      <c r="W1" s="558"/>
      <c r="X1" s="559" t="s">
        <v>36</v>
      </c>
      <c r="Y1" s="559"/>
      <c r="Z1" s="559"/>
      <c r="AA1" s="559"/>
      <c r="AB1" s="559"/>
      <c r="AC1" s="559"/>
      <c r="AD1" s="559"/>
      <c r="AE1" s="559"/>
      <c r="AF1" s="559"/>
      <c r="AG1" s="559"/>
      <c r="AH1" s="559"/>
      <c r="AI1" s="559"/>
      <c r="AJ1" s="559"/>
      <c r="AK1" s="559"/>
      <c r="AL1" s="559"/>
      <c r="AM1" s="559"/>
      <c r="AN1" s="559"/>
      <c r="AO1" s="559"/>
      <c r="AP1" s="559"/>
      <c r="AQ1" s="559"/>
    </row>
    <row r="2" spans="2:43" x14ac:dyDescent="0.25">
      <c r="B2" t="s">
        <v>8</v>
      </c>
      <c r="C2" t="s">
        <v>9</v>
      </c>
      <c r="D2" t="s">
        <v>10</v>
      </c>
      <c r="E2" t="s">
        <v>11</v>
      </c>
      <c r="F2" t="s">
        <v>12</v>
      </c>
      <c r="G2" t="s">
        <v>13</v>
      </c>
      <c r="H2" t="s">
        <v>14</v>
      </c>
      <c r="I2" t="s">
        <v>15</v>
      </c>
      <c r="J2" t="s">
        <v>16</v>
      </c>
      <c r="K2" t="s">
        <v>340</v>
      </c>
      <c r="L2" t="s">
        <v>19</v>
      </c>
      <c r="M2" t="s">
        <v>20</v>
      </c>
      <c r="N2" t="s">
        <v>21</v>
      </c>
      <c r="O2" t="s">
        <v>22</v>
      </c>
      <c r="P2" t="s">
        <v>23</v>
      </c>
      <c r="Q2" t="s">
        <v>24</v>
      </c>
      <c r="R2" t="s">
        <v>25</v>
      </c>
      <c r="S2" t="s">
        <v>26</v>
      </c>
      <c r="T2" t="s">
        <v>27</v>
      </c>
      <c r="U2" t="s">
        <v>28</v>
      </c>
      <c r="V2" t="s">
        <v>29</v>
      </c>
      <c r="W2" t="s">
        <v>30</v>
      </c>
      <c r="X2" t="s">
        <v>354</v>
      </c>
      <c r="Y2" t="s">
        <v>414</v>
      </c>
      <c r="Z2" t="s">
        <v>355</v>
      </c>
      <c r="AA2" t="s">
        <v>355</v>
      </c>
      <c r="AB2" t="s">
        <v>355</v>
      </c>
      <c r="AC2" t="s">
        <v>355</v>
      </c>
      <c r="AD2" t="s">
        <v>355</v>
      </c>
      <c r="AE2" t="s">
        <v>355</v>
      </c>
      <c r="AF2" t="s">
        <v>355</v>
      </c>
      <c r="AG2" t="s">
        <v>355</v>
      </c>
      <c r="AH2" t="s">
        <v>355</v>
      </c>
      <c r="AI2" t="s">
        <v>355</v>
      </c>
      <c r="AJ2" t="s">
        <v>0</v>
      </c>
      <c r="AK2" t="s">
        <v>49</v>
      </c>
      <c r="AL2" t="s">
        <v>2</v>
      </c>
      <c r="AM2" t="s">
        <v>37</v>
      </c>
      <c r="AN2" t="s">
        <v>4</v>
      </c>
      <c r="AO2" t="s">
        <v>51</v>
      </c>
      <c r="AP2" s="1" t="s">
        <v>436</v>
      </c>
      <c r="AQ2" t="s">
        <v>66</v>
      </c>
    </row>
    <row r="3" spans="2:43" x14ac:dyDescent="0.25">
      <c r="B3" s="1" t="s">
        <v>5</v>
      </c>
      <c r="C3" s="1" t="s">
        <v>5</v>
      </c>
      <c r="D3" s="1" t="s">
        <v>5</v>
      </c>
      <c r="E3" s="1" t="s">
        <v>5</v>
      </c>
      <c r="F3" s="1" t="s">
        <v>5</v>
      </c>
      <c r="G3" s="1" t="s">
        <v>5</v>
      </c>
      <c r="H3" s="1" t="s">
        <v>5</v>
      </c>
      <c r="I3" s="1" t="s">
        <v>5</v>
      </c>
      <c r="J3" s="1" t="s">
        <v>5</v>
      </c>
      <c r="K3" s="1" t="s">
        <v>5</v>
      </c>
      <c r="L3" s="1">
        <v>1</v>
      </c>
      <c r="M3" s="1">
        <v>1</v>
      </c>
      <c r="N3" s="1">
        <v>1</v>
      </c>
      <c r="O3" s="1">
        <v>1</v>
      </c>
      <c r="P3" s="1">
        <v>1</v>
      </c>
      <c r="Q3" s="1">
        <v>1</v>
      </c>
      <c r="R3" s="1">
        <v>1</v>
      </c>
      <c r="S3" s="1">
        <v>1</v>
      </c>
      <c r="T3" s="1">
        <v>1</v>
      </c>
      <c r="U3" s="1">
        <v>1</v>
      </c>
      <c r="V3" s="1">
        <v>1</v>
      </c>
      <c r="W3" s="1">
        <v>1</v>
      </c>
      <c r="X3" s="188" t="s">
        <v>356</v>
      </c>
      <c r="Y3" s="188" t="s">
        <v>413</v>
      </c>
      <c r="Z3" s="188" t="s">
        <v>578</v>
      </c>
      <c r="AA3" s="188" t="s">
        <v>363</v>
      </c>
      <c r="AB3" s="188" t="s">
        <v>364</v>
      </c>
      <c r="AC3" s="188" t="s">
        <v>367</v>
      </c>
      <c r="AD3" s="188" t="s">
        <v>368</v>
      </c>
      <c r="AE3" s="188" t="s">
        <v>365</v>
      </c>
      <c r="AF3" s="188" t="s">
        <v>366</v>
      </c>
      <c r="AG3" s="188" t="s">
        <v>369</v>
      </c>
      <c r="AH3" s="188" t="s">
        <v>370</v>
      </c>
      <c r="AI3" s="188" t="s">
        <v>439</v>
      </c>
      <c r="AJ3" s="365" t="s">
        <v>53</v>
      </c>
      <c r="AK3" t="s">
        <v>591</v>
      </c>
      <c r="AL3" t="s">
        <v>60</v>
      </c>
      <c r="AM3" t="s">
        <v>5</v>
      </c>
      <c r="AN3" t="s">
        <v>63</v>
      </c>
      <c r="AO3" s="1">
        <v>1</v>
      </c>
      <c r="AP3" s="1" t="s">
        <v>435</v>
      </c>
      <c r="AQ3" s="1">
        <v>1</v>
      </c>
    </row>
    <row r="4" spans="2:43" x14ac:dyDescent="0.25">
      <c r="B4" s="1" t="s">
        <v>6</v>
      </c>
      <c r="C4" s="1" t="s">
        <v>6</v>
      </c>
      <c r="D4" s="1" t="s">
        <v>6</v>
      </c>
      <c r="E4" s="1" t="s">
        <v>6</v>
      </c>
      <c r="F4" s="1" t="s">
        <v>6</v>
      </c>
      <c r="G4" s="1" t="s">
        <v>6</v>
      </c>
      <c r="H4" s="1" t="s">
        <v>6</v>
      </c>
      <c r="I4" s="1" t="s">
        <v>6</v>
      </c>
      <c r="J4" s="1" t="s">
        <v>6</v>
      </c>
      <c r="K4" s="1" t="s">
        <v>6</v>
      </c>
      <c r="L4" s="1">
        <v>2</v>
      </c>
      <c r="M4" s="1">
        <v>2</v>
      </c>
      <c r="N4" s="1">
        <v>2</v>
      </c>
      <c r="O4" s="1">
        <v>2</v>
      </c>
      <c r="P4" s="1">
        <v>2</v>
      </c>
      <c r="Q4" s="1">
        <v>2</v>
      </c>
      <c r="R4" s="1">
        <v>2</v>
      </c>
      <c r="S4" s="1">
        <v>2</v>
      </c>
      <c r="T4" s="1">
        <v>2</v>
      </c>
      <c r="U4" s="1">
        <v>2</v>
      </c>
      <c r="V4" s="1">
        <v>2</v>
      </c>
      <c r="W4" s="1">
        <v>2</v>
      </c>
      <c r="X4" s="188" t="s">
        <v>357</v>
      </c>
      <c r="Y4" s="188" t="s">
        <v>416</v>
      </c>
      <c r="Z4" s="188" t="s">
        <v>579</v>
      </c>
      <c r="AA4" s="188" t="s">
        <v>371</v>
      </c>
      <c r="AB4" s="188" t="s">
        <v>372</v>
      </c>
      <c r="AC4" s="188" t="s">
        <v>460</v>
      </c>
      <c r="AD4" s="188" t="s">
        <v>374</v>
      </c>
      <c r="AE4" s="188" t="s">
        <v>375</v>
      </c>
      <c r="AF4" s="188" t="s">
        <v>440</v>
      </c>
      <c r="AG4" s="188"/>
      <c r="AH4" s="188"/>
      <c r="AI4" s="188"/>
      <c r="AJ4" s="365" t="s">
        <v>54</v>
      </c>
      <c r="AK4" t="s">
        <v>592</v>
      </c>
      <c r="AL4" t="s">
        <v>61</v>
      </c>
      <c r="AM4" t="s">
        <v>6</v>
      </c>
      <c r="AN4" t="s">
        <v>64</v>
      </c>
      <c r="AO4" s="1">
        <v>2</v>
      </c>
      <c r="AP4" s="1" t="s">
        <v>437</v>
      </c>
      <c r="AQ4" s="1">
        <v>2</v>
      </c>
    </row>
    <row r="5" spans="2:43" x14ac:dyDescent="0.25">
      <c r="L5" s="1">
        <v>3</v>
      </c>
      <c r="M5" s="1">
        <v>3</v>
      </c>
      <c r="N5" s="1">
        <v>3</v>
      </c>
      <c r="O5" s="1">
        <v>3</v>
      </c>
      <c r="P5" s="1">
        <v>3</v>
      </c>
      <c r="Q5" s="1">
        <v>3</v>
      </c>
      <c r="R5" s="1">
        <v>3</v>
      </c>
      <c r="S5" s="1">
        <v>3</v>
      </c>
      <c r="T5" s="1">
        <v>3</v>
      </c>
      <c r="U5" s="1">
        <v>3</v>
      </c>
      <c r="V5" s="1">
        <v>3</v>
      </c>
      <c r="W5" s="1">
        <v>3</v>
      </c>
      <c r="X5" s="188" t="s">
        <v>358</v>
      </c>
      <c r="Y5" s="188" t="s">
        <v>419</v>
      </c>
      <c r="Z5" s="188" t="s">
        <v>580</v>
      </c>
      <c r="AA5" s="188" t="s">
        <v>376</v>
      </c>
      <c r="AB5" s="188" t="s">
        <v>593</v>
      </c>
      <c r="AC5" s="188" t="s">
        <v>386</v>
      </c>
      <c r="AD5" s="188" t="s">
        <v>594</v>
      </c>
      <c r="AE5" s="188" t="s">
        <v>595</v>
      </c>
      <c r="AF5" s="188" t="s">
        <v>441</v>
      </c>
      <c r="AG5" s="188"/>
      <c r="AH5" s="188"/>
      <c r="AI5" s="188"/>
      <c r="AJ5" s="366" t="s">
        <v>664</v>
      </c>
      <c r="AL5" s="426" t="s">
        <v>62</v>
      </c>
      <c r="AM5" t="s">
        <v>62</v>
      </c>
      <c r="AN5" t="s">
        <v>65</v>
      </c>
      <c r="AO5" s="1">
        <v>3</v>
      </c>
      <c r="AQ5" s="1">
        <v>3</v>
      </c>
    </row>
    <row r="6" spans="2:43" x14ac:dyDescent="0.25">
      <c r="X6" s="188" t="s">
        <v>342</v>
      </c>
      <c r="Y6" s="188" t="s">
        <v>342</v>
      </c>
      <c r="Z6" s="188" t="s">
        <v>581</v>
      </c>
      <c r="AA6" s="188" t="s">
        <v>380</v>
      </c>
      <c r="AB6" s="188" t="s">
        <v>381</v>
      </c>
      <c r="AC6" s="188" t="s">
        <v>382</v>
      </c>
      <c r="AD6" s="188" t="s">
        <v>383</v>
      </c>
      <c r="AE6" s="188" t="s">
        <v>384</v>
      </c>
      <c r="AF6" s="188" t="s">
        <v>385</v>
      </c>
      <c r="AG6" s="188" t="s">
        <v>442</v>
      </c>
      <c r="AH6" s="188"/>
      <c r="AI6" s="188"/>
      <c r="AJ6" s="366" t="s">
        <v>674</v>
      </c>
    </row>
    <row r="7" spans="2:43" x14ac:dyDescent="0.25">
      <c r="X7" s="188" t="s">
        <v>359</v>
      </c>
      <c r="Y7" s="188" t="s">
        <v>359</v>
      </c>
      <c r="Z7" s="188" t="s">
        <v>582</v>
      </c>
      <c r="AA7" s="188" t="s">
        <v>387</v>
      </c>
      <c r="AB7" s="188" t="s">
        <v>388</v>
      </c>
      <c r="AC7" s="188" t="s">
        <v>389</v>
      </c>
      <c r="AD7" s="188" t="s">
        <v>390</v>
      </c>
      <c r="AE7" s="188" t="s">
        <v>391</v>
      </c>
      <c r="AF7" s="188" t="s">
        <v>392</v>
      </c>
      <c r="AG7" s="188" t="s">
        <v>393</v>
      </c>
      <c r="AH7" s="188" t="s">
        <v>443</v>
      </c>
      <c r="AJ7" s="365" t="s">
        <v>55</v>
      </c>
    </row>
    <row r="8" spans="2:43" x14ac:dyDescent="0.25">
      <c r="X8" s="188" t="s">
        <v>343</v>
      </c>
      <c r="Y8" s="188" t="s">
        <v>343</v>
      </c>
      <c r="Z8" s="188" t="s">
        <v>583</v>
      </c>
      <c r="AA8" s="188" t="s">
        <v>394</v>
      </c>
      <c r="AB8" s="188" t="s">
        <v>395</v>
      </c>
      <c r="AC8" s="188" t="s">
        <v>396</v>
      </c>
      <c r="AD8" s="188" t="s">
        <v>444</v>
      </c>
      <c r="AE8" s="188"/>
      <c r="AF8" s="188"/>
      <c r="AG8" s="188"/>
      <c r="AH8" s="188"/>
      <c r="AI8" s="188"/>
      <c r="AJ8" s="365" t="s">
        <v>56</v>
      </c>
    </row>
    <row r="9" spans="2:43" x14ac:dyDescent="0.25">
      <c r="X9" s="188" t="s">
        <v>459</v>
      </c>
      <c r="Y9" s="188" t="s">
        <v>430</v>
      </c>
      <c r="Z9" s="188" t="s">
        <v>584</v>
      </c>
      <c r="AA9" s="188" t="s">
        <v>397</v>
      </c>
      <c r="AB9" s="188" t="s">
        <v>398</v>
      </c>
      <c r="AC9" s="188" t="s">
        <v>399</v>
      </c>
      <c r="AD9" s="188" t="s">
        <v>445</v>
      </c>
      <c r="AE9" s="188"/>
      <c r="AF9" s="188"/>
      <c r="AG9" s="188"/>
      <c r="AH9" s="188"/>
      <c r="AI9" s="188"/>
      <c r="AJ9" s="365" t="s">
        <v>57</v>
      </c>
    </row>
    <row r="10" spans="2:43" x14ac:dyDescent="0.25">
      <c r="X10" s="188" t="s">
        <v>360</v>
      </c>
      <c r="Y10" s="188" t="s">
        <v>418</v>
      </c>
      <c r="Z10" s="188" t="s">
        <v>585</v>
      </c>
      <c r="AA10" s="188" t="s">
        <v>400</v>
      </c>
      <c r="AB10" s="188" t="s">
        <v>401</v>
      </c>
      <c r="AC10" s="188" t="s">
        <v>412</v>
      </c>
      <c r="AD10" s="188" t="s">
        <v>402</v>
      </c>
      <c r="AE10" s="188" t="s">
        <v>403</v>
      </c>
      <c r="AF10" s="188" t="s">
        <v>404</v>
      </c>
      <c r="AG10" s="188" t="s">
        <v>446</v>
      </c>
      <c r="AH10" s="188"/>
      <c r="AI10" s="188"/>
      <c r="AJ10" s="365" t="s">
        <v>58</v>
      </c>
    </row>
    <row r="11" spans="2:43" x14ac:dyDescent="0.25">
      <c r="X11" s="188" t="s">
        <v>361</v>
      </c>
      <c r="Y11" s="188" t="s">
        <v>415</v>
      </c>
      <c r="Z11" s="188" t="s">
        <v>586</v>
      </c>
      <c r="AA11" s="188" t="s">
        <v>405</v>
      </c>
      <c r="AB11" s="188" t="s">
        <v>406</v>
      </c>
      <c r="AC11" s="188" t="s">
        <v>407</v>
      </c>
      <c r="AD11" s="188" t="s">
        <v>408</v>
      </c>
      <c r="AE11" s="188" t="s">
        <v>409</v>
      </c>
      <c r="AF11" s="188" t="s">
        <v>447</v>
      </c>
      <c r="AG11" s="188"/>
      <c r="AH11" s="188"/>
      <c r="AI11" s="188"/>
      <c r="AJ11" s="365" t="s">
        <v>59</v>
      </c>
    </row>
    <row r="12" spans="2:43" x14ac:dyDescent="0.25">
      <c r="X12" s="188" t="s">
        <v>362</v>
      </c>
      <c r="Y12" s="188" t="s">
        <v>417</v>
      </c>
      <c r="Z12" s="188" t="s">
        <v>587</v>
      </c>
      <c r="AA12" s="188" t="s">
        <v>410</v>
      </c>
      <c r="AB12" s="188" t="s">
        <v>411</v>
      </c>
      <c r="AC12" s="188" t="s">
        <v>448</v>
      </c>
      <c r="AE12" s="188"/>
      <c r="AF12" s="188"/>
      <c r="AG12" s="188"/>
      <c r="AH12" s="188"/>
      <c r="AI12" s="188"/>
    </row>
    <row r="13" spans="2:43" x14ac:dyDescent="0.25">
      <c r="X13" s="188"/>
      <c r="Y13" s="188"/>
      <c r="Z13" s="188"/>
      <c r="AA13" s="188"/>
      <c r="AB13" s="188"/>
      <c r="AC13" s="188"/>
      <c r="AD13" s="188"/>
      <c r="AE13" s="188"/>
      <c r="AF13" s="188"/>
      <c r="AG13" s="188"/>
      <c r="AH13" s="188"/>
      <c r="AI13" s="188"/>
    </row>
    <row r="14" spans="2:43" x14ac:dyDescent="0.25">
      <c r="X14" s="188"/>
      <c r="Y14" s="188"/>
      <c r="Z14" s="188"/>
      <c r="AB14" s="188"/>
      <c r="AC14" s="188"/>
      <c r="AD14" s="188"/>
      <c r="AE14" s="188"/>
      <c r="AF14" s="188"/>
      <c r="AG14" s="188"/>
      <c r="AH14" s="188"/>
      <c r="AI14" s="188"/>
    </row>
    <row r="15" spans="2:43" x14ac:dyDescent="0.25">
      <c r="X15" s="188"/>
      <c r="Y15" s="188"/>
      <c r="AA15" s="188"/>
      <c r="AB15" s="188"/>
      <c r="AC15" s="188"/>
      <c r="AD15" s="188"/>
      <c r="AE15" s="188"/>
      <c r="AF15" s="188"/>
      <c r="AG15" s="188"/>
      <c r="AH15" s="188"/>
      <c r="AI15" s="188"/>
    </row>
    <row r="16" spans="2:43" x14ac:dyDescent="0.25">
      <c r="X16" s="188"/>
      <c r="Y16" s="188"/>
      <c r="Z16" s="188"/>
      <c r="AA16" s="188"/>
      <c r="AB16" s="188"/>
      <c r="AC16" s="188"/>
      <c r="AD16" s="188"/>
      <c r="AE16" s="188"/>
      <c r="AF16" s="188"/>
      <c r="AG16" s="188"/>
      <c r="AH16" s="188"/>
      <c r="AI16" s="188"/>
    </row>
  </sheetData>
  <mergeCells count="3">
    <mergeCell ref="B1:J1"/>
    <mergeCell ref="L1:W1"/>
    <mergeCell ref="X1:AQ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8">
    <tabColor theme="9" tint="0.59999389629810485"/>
  </sheetPr>
  <dimension ref="A1:R280"/>
  <sheetViews>
    <sheetView showGridLines="0" zoomScaleNormal="100" workbookViewId="0">
      <pane ySplit="3" topLeftCell="A55" activePane="bottomLeft" state="frozen"/>
      <selection activeCell="G1" sqref="G1"/>
      <selection pane="bottomLeft" activeCell="G1" sqref="G1"/>
    </sheetView>
  </sheetViews>
  <sheetFormatPr defaultColWidth="9.140625" defaultRowHeight="15" x14ac:dyDescent="0.25"/>
  <cols>
    <col min="1" max="6" width="9.140625" style="46"/>
    <col min="7" max="7" width="100.7109375" style="49" customWidth="1"/>
    <col min="8" max="8" width="9.140625" style="46" customWidth="1"/>
    <col min="9" max="21" width="9.140625" style="46"/>
    <col min="22" max="22" width="13.140625" style="46" customWidth="1"/>
    <col min="23" max="23" width="8.42578125" style="46" customWidth="1"/>
    <col min="24" max="16384" width="9.140625" style="46"/>
  </cols>
  <sheetData>
    <row r="1" spans="1:18" ht="33" x14ac:dyDescent="0.25">
      <c r="A1" s="58"/>
      <c r="B1" s="58"/>
      <c r="C1" s="58"/>
      <c r="D1" s="58"/>
      <c r="E1" s="58"/>
      <c r="F1" s="59"/>
      <c r="G1" s="48" t="s">
        <v>103</v>
      </c>
      <c r="H1" s="58"/>
      <c r="I1" s="59"/>
      <c r="J1" s="59"/>
      <c r="K1" s="59"/>
      <c r="L1" s="59"/>
      <c r="M1" s="59"/>
      <c r="N1" s="59"/>
      <c r="O1" s="59"/>
      <c r="P1" s="59"/>
      <c r="Q1" s="59"/>
      <c r="R1" s="58"/>
    </row>
    <row r="2" spans="1:18" ht="33" x14ac:dyDescent="0.25">
      <c r="A2" s="58"/>
      <c r="B2" s="58"/>
      <c r="C2" s="58"/>
      <c r="D2" s="58"/>
      <c r="E2" s="58"/>
      <c r="F2" s="59"/>
      <c r="G2" s="48" t="s">
        <v>104</v>
      </c>
      <c r="H2" s="58"/>
      <c r="I2" s="59"/>
      <c r="J2" s="59"/>
      <c r="K2" s="59"/>
      <c r="L2" s="59"/>
      <c r="M2" s="59"/>
      <c r="N2" s="59"/>
      <c r="O2" s="59"/>
      <c r="P2" s="59"/>
      <c r="Q2" s="59"/>
      <c r="R2" s="58"/>
    </row>
    <row r="3" spans="1:18" x14ac:dyDescent="0.25">
      <c r="A3" s="58"/>
      <c r="B3" s="58"/>
      <c r="C3" s="58"/>
      <c r="D3" s="58"/>
      <c r="E3" s="58"/>
      <c r="F3" s="59"/>
      <c r="H3" s="59"/>
      <c r="I3" s="59"/>
      <c r="J3" s="59"/>
      <c r="K3" s="59"/>
      <c r="L3" s="59"/>
      <c r="M3" s="59"/>
      <c r="N3" s="59"/>
      <c r="O3" s="59"/>
      <c r="P3" s="59"/>
      <c r="Q3" s="58"/>
      <c r="R3" s="58"/>
    </row>
    <row r="4" spans="1:18" x14ac:dyDescent="0.25">
      <c r="A4" s="58"/>
      <c r="B4" s="58"/>
      <c r="C4" s="58"/>
      <c r="D4" s="58"/>
      <c r="E4" s="58"/>
      <c r="F4" s="59"/>
      <c r="H4" s="59"/>
      <c r="I4" s="59"/>
      <c r="J4" s="59"/>
      <c r="K4" s="59"/>
      <c r="L4" s="59"/>
      <c r="M4" s="59"/>
      <c r="N4" s="59"/>
      <c r="O4" s="59"/>
      <c r="P4" s="59"/>
      <c r="Q4" s="58"/>
      <c r="R4" s="58"/>
    </row>
    <row r="5" spans="1:18" ht="18" x14ac:dyDescent="0.25">
      <c r="A5" s="58"/>
      <c r="B5" s="58"/>
      <c r="C5" s="58"/>
      <c r="D5" s="58"/>
      <c r="E5" s="58"/>
      <c r="F5" s="59"/>
      <c r="G5" s="50" t="s">
        <v>78</v>
      </c>
      <c r="H5" s="58"/>
      <c r="I5" s="59"/>
      <c r="J5" s="59"/>
      <c r="K5" s="59"/>
      <c r="L5" s="59"/>
      <c r="M5" s="59"/>
      <c r="N5" s="59"/>
      <c r="O5" s="59"/>
      <c r="P5" s="59"/>
      <c r="Q5" s="59"/>
      <c r="R5" s="58"/>
    </row>
    <row r="6" spans="1:18" x14ac:dyDescent="0.25">
      <c r="A6" s="58"/>
      <c r="B6" s="58"/>
      <c r="C6" s="58"/>
      <c r="D6" s="58"/>
      <c r="E6" s="58"/>
      <c r="F6" s="59"/>
      <c r="H6" s="58"/>
      <c r="I6" s="59"/>
      <c r="J6" s="59"/>
      <c r="K6" s="59"/>
      <c r="L6" s="59"/>
      <c r="M6" s="59"/>
      <c r="N6" s="59"/>
      <c r="O6" s="59"/>
      <c r="P6" s="59"/>
      <c r="Q6" s="59"/>
      <c r="R6" s="58"/>
    </row>
    <row r="7" spans="1:18" x14ac:dyDescent="0.25">
      <c r="A7" s="58"/>
      <c r="B7" s="58"/>
      <c r="C7" s="58"/>
      <c r="D7" s="58"/>
      <c r="E7" s="58"/>
      <c r="F7" s="59"/>
      <c r="H7" s="58"/>
      <c r="I7" s="59"/>
      <c r="J7" s="59"/>
      <c r="K7" s="59"/>
      <c r="L7" s="59"/>
      <c r="M7" s="59"/>
      <c r="N7" s="59"/>
      <c r="O7" s="59"/>
      <c r="P7" s="59"/>
      <c r="Q7" s="59"/>
      <c r="R7" s="58"/>
    </row>
    <row r="8" spans="1:18" ht="60" x14ac:dyDescent="0.25">
      <c r="A8" s="58"/>
      <c r="B8" s="58"/>
      <c r="C8" s="58"/>
      <c r="D8" s="58"/>
      <c r="E8" s="58"/>
      <c r="F8" s="59"/>
      <c r="G8" s="51" t="s">
        <v>79</v>
      </c>
      <c r="H8" s="58"/>
      <c r="I8" s="59"/>
      <c r="J8" s="59"/>
      <c r="K8" s="59"/>
      <c r="L8" s="59"/>
      <c r="M8" s="59"/>
      <c r="N8" s="59"/>
      <c r="O8" s="59"/>
      <c r="P8" s="59"/>
      <c r="Q8" s="59"/>
      <c r="R8" s="58"/>
    </row>
    <row r="9" spans="1:18" x14ac:dyDescent="0.25">
      <c r="A9" s="58"/>
      <c r="B9" s="58"/>
      <c r="C9" s="58"/>
      <c r="D9" s="58"/>
      <c r="E9" s="58"/>
      <c r="F9" s="59"/>
      <c r="G9" s="51"/>
      <c r="H9" s="58"/>
      <c r="I9" s="59"/>
      <c r="J9" s="59"/>
      <c r="K9" s="59"/>
      <c r="L9" s="59"/>
      <c r="M9" s="59"/>
      <c r="N9" s="59"/>
      <c r="O9" s="59"/>
      <c r="P9" s="59"/>
      <c r="Q9" s="59"/>
      <c r="R9" s="58"/>
    </row>
    <row r="10" spans="1:18" ht="90" x14ac:dyDescent="0.25">
      <c r="A10" s="58"/>
      <c r="B10" s="58"/>
      <c r="C10" s="58"/>
      <c r="D10" s="58"/>
      <c r="E10" s="58"/>
      <c r="F10" s="59"/>
      <c r="G10" s="52" t="s">
        <v>80</v>
      </c>
      <c r="H10" s="58"/>
      <c r="I10" s="59"/>
      <c r="J10" s="59"/>
      <c r="K10" s="59"/>
      <c r="L10" s="59"/>
      <c r="M10" s="59"/>
      <c r="N10" s="59"/>
      <c r="O10" s="59"/>
      <c r="P10" s="59"/>
      <c r="Q10" s="59"/>
      <c r="R10" s="58"/>
    </row>
    <row r="11" spans="1:18" ht="135.75" x14ac:dyDescent="0.25">
      <c r="A11" s="58"/>
      <c r="B11" s="58"/>
      <c r="C11" s="58"/>
      <c r="D11" s="58"/>
      <c r="E11" s="58"/>
      <c r="F11" s="59"/>
      <c r="G11" s="56" t="s">
        <v>81</v>
      </c>
      <c r="H11" s="58"/>
      <c r="I11" s="59"/>
      <c r="J11" s="59"/>
      <c r="K11" s="59"/>
      <c r="L11" s="59"/>
      <c r="M11" s="59"/>
      <c r="N11" s="59"/>
      <c r="O11" s="59"/>
      <c r="P11" s="59"/>
      <c r="Q11" s="59"/>
      <c r="R11" s="58"/>
    </row>
    <row r="12" spans="1:18" ht="15.75" x14ac:dyDescent="0.25">
      <c r="A12" s="58"/>
      <c r="B12" s="58"/>
      <c r="C12" s="58"/>
      <c r="D12" s="58"/>
      <c r="E12" s="58"/>
      <c r="F12" s="59"/>
      <c r="G12" s="55"/>
      <c r="H12" s="58"/>
      <c r="I12" s="59"/>
      <c r="J12" s="59"/>
      <c r="K12" s="59"/>
      <c r="L12" s="59"/>
      <c r="M12" s="59"/>
      <c r="N12" s="59"/>
      <c r="O12" s="59"/>
      <c r="P12" s="59"/>
      <c r="Q12" s="59"/>
      <c r="R12" s="58"/>
    </row>
    <row r="13" spans="1:18" ht="45.75" x14ac:dyDescent="0.25">
      <c r="A13" s="58"/>
      <c r="B13" s="58"/>
      <c r="C13" s="58"/>
      <c r="D13" s="58"/>
      <c r="E13" s="58"/>
      <c r="F13" s="59"/>
      <c r="G13" s="56" t="s">
        <v>82</v>
      </c>
      <c r="H13" s="58"/>
      <c r="I13" s="59"/>
      <c r="J13" s="59"/>
      <c r="K13" s="59"/>
      <c r="L13" s="59"/>
      <c r="M13" s="59"/>
      <c r="N13" s="59"/>
      <c r="O13" s="59"/>
      <c r="P13" s="59"/>
      <c r="Q13" s="59"/>
      <c r="R13" s="58"/>
    </row>
    <row r="14" spans="1:18" ht="15.75" x14ac:dyDescent="0.25">
      <c r="A14" s="58"/>
      <c r="B14" s="58"/>
      <c r="C14" s="58"/>
      <c r="D14" s="58"/>
      <c r="E14" s="58"/>
      <c r="F14" s="59"/>
      <c r="G14" s="56"/>
      <c r="H14" s="58"/>
      <c r="I14" s="59"/>
      <c r="J14" s="59"/>
      <c r="K14" s="59"/>
      <c r="L14" s="59"/>
      <c r="M14" s="59"/>
      <c r="N14" s="59"/>
      <c r="O14" s="59"/>
      <c r="P14" s="59"/>
      <c r="Q14" s="59"/>
      <c r="R14" s="58"/>
    </row>
    <row r="15" spans="1:18" ht="45.75" x14ac:dyDescent="0.25">
      <c r="A15" s="58"/>
      <c r="B15" s="58"/>
      <c r="C15" s="58"/>
      <c r="D15" s="58"/>
      <c r="E15" s="58"/>
      <c r="F15" s="59"/>
      <c r="G15" s="56" t="s">
        <v>83</v>
      </c>
      <c r="H15" s="58"/>
      <c r="I15" s="59"/>
      <c r="J15" s="59"/>
      <c r="K15" s="59"/>
      <c r="L15" s="59"/>
      <c r="M15" s="59"/>
      <c r="N15" s="59"/>
      <c r="O15" s="59"/>
      <c r="P15" s="59"/>
      <c r="Q15" s="59"/>
      <c r="R15" s="58"/>
    </row>
    <row r="16" spans="1:18" ht="15.75" x14ac:dyDescent="0.25">
      <c r="A16" s="58"/>
      <c r="B16" s="58"/>
      <c r="C16" s="58"/>
      <c r="D16" s="58"/>
      <c r="E16" s="58"/>
      <c r="F16" s="59"/>
      <c r="G16" s="56"/>
      <c r="H16" s="58"/>
      <c r="I16" s="59"/>
      <c r="J16" s="59"/>
      <c r="K16" s="59"/>
      <c r="L16" s="59"/>
      <c r="M16" s="59"/>
      <c r="N16" s="59"/>
      <c r="O16" s="59"/>
      <c r="P16" s="59"/>
      <c r="Q16" s="59"/>
      <c r="R16" s="58"/>
    </row>
    <row r="17" spans="1:18" ht="30.75" x14ac:dyDescent="0.25">
      <c r="A17" s="58"/>
      <c r="B17" s="58"/>
      <c r="C17" s="58"/>
      <c r="D17" s="58"/>
      <c r="E17" s="58"/>
      <c r="F17" s="59"/>
      <c r="G17" s="56" t="s">
        <v>84</v>
      </c>
      <c r="H17" s="58"/>
      <c r="I17" s="59"/>
      <c r="J17" s="59"/>
      <c r="K17" s="59"/>
      <c r="L17" s="59"/>
      <c r="M17" s="59"/>
      <c r="N17" s="59"/>
      <c r="O17" s="59"/>
      <c r="P17" s="59"/>
      <c r="Q17" s="59"/>
      <c r="R17" s="58"/>
    </row>
    <row r="18" spans="1:18" ht="15.75" x14ac:dyDescent="0.25">
      <c r="A18" s="58"/>
      <c r="B18" s="58"/>
      <c r="C18" s="58"/>
      <c r="D18" s="58"/>
      <c r="E18" s="58"/>
      <c r="F18" s="59"/>
      <c r="G18" s="56"/>
      <c r="H18" s="58"/>
      <c r="I18" s="59"/>
      <c r="J18" s="59"/>
      <c r="K18" s="59"/>
      <c r="L18" s="59"/>
      <c r="M18" s="59"/>
      <c r="N18" s="59"/>
      <c r="O18" s="59"/>
      <c r="P18" s="59"/>
      <c r="Q18" s="59"/>
      <c r="R18" s="58"/>
    </row>
    <row r="19" spans="1:18" ht="45.75" x14ac:dyDescent="0.25">
      <c r="A19" s="58"/>
      <c r="B19" s="58"/>
      <c r="C19" s="58"/>
      <c r="D19" s="58"/>
      <c r="E19" s="58"/>
      <c r="F19" s="59"/>
      <c r="G19" s="56" t="s">
        <v>85</v>
      </c>
      <c r="H19" s="58"/>
      <c r="I19" s="59"/>
      <c r="J19" s="59"/>
      <c r="K19" s="59"/>
      <c r="L19" s="59"/>
      <c r="M19" s="59"/>
      <c r="N19" s="59"/>
      <c r="O19" s="59"/>
      <c r="P19" s="59"/>
      <c r="Q19" s="59"/>
      <c r="R19" s="58"/>
    </row>
    <row r="20" spans="1:18" ht="15.75" x14ac:dyDescent="0.25">
      <c r="A20" s="58"/>
      <c r="B20" s="58"/>
      <c r="C20" s="58"/>
      <c r="D20" s="58"/>
      <c r="E20" s="58"/>
      <c r="F20" s="59"/>
      <c r="G20" s="56"/>
      <c r="H20" s="58"/>
      <c r="I20" s="59"/>
      <c r="J20" s="59"/>
      <c r="K20" s="59"/>
      <c r="L20" s="59"/>
      <c r="M20" s="59"/>
      <c r="N20" s="59"/>
      <c r="O20" s="59"/>
      <c r="P20" s="59"/>
      <c r="Q20" s="59"/>
      <c r="R20" s="58"/>
    </row>
    <row r="21" spans="1:18" ht="60.75" x14ac:dyDescent="0.25">
      <c r="A21" s="58"/>
      <c r="B21" s="58"/>
      <c r="C21" s="58"/>
      <c r="D21" s="58"/>
      <c r="E21" s="58"/>
      <c r="F21" s="59"/>
      <c r="G21" s="56" t="s">
        <v>86</v>
      </c>
      <c r="H21" s="58"/>
      <c r="I21" s="59"/>
      <c r="J21" s="59"/>
      <c r="K21" s="59"/>
      <c r="L21" s="59"/>
      <c r="M21" s="59"/>
      <c r="N21" s="59"/>
      <c r="O21" s="59"/>
      <c r="P21" s="59"/>
      <c r="Q21" s="59"/>
      <c r="R21" s="58"/>
    </row>
    <row r="22" spans="1:18" ht="15.75" x14ac:dyDescent="0.25">
      <c r="A22" s="58"/>
      <c r="B22" s="58"/>
      <c r="C22" s="58"/>
      <c r="D22" s="58"/>
      <c r="E22" s="58"/>
      <c r="F22" s="59"/>
      <c r="G22" s="56"/>
      <c r="H22" s="58"/>
      <c r="I22" s="59"/>
      <c r="J22" s="59"/>
      <c r="K22" s="59"/>
      <c r="L22" s="59"/>
      <c r="M22" s="59"/>
      <c r="N22" s="59"/>
      <c r="O22" s="59"/>
      <c r="P22" s="59"/>
      <c r="Q22" s="59"/>
      <c r="R22" s="58"/>
    </row>
    <row r="23" spans="1:18" ht="105" x14ac:dyDescent="0.25">
      <c r="A23" s="58"/>
      <c r="B23" s="58"/>
      <c r="C23" s="58"/>
      <c r="D23" s="58"/>
      <c r="E23" s="58"/>
      <c r="F23" s="59"/>
      <c r="G23" s="52" t="s">
        <v>87</v>
      </c>
      <c r="H23" s="58"/>
      <c r="I23" s="59"/>
      <c r="J23" s="59"/>
      <c r="K23" s="59"/>
      <c r="L23" s="59"/>
      <c r="M23" s="59"/>
      <c r="N23" s="59"/>
      <c r="O23" s="59"/>
      <c r="P23" s="59"/>
      <c r="Q23" s="59"/>
      <c r="R23" s="58"/>
    </row>
    <row r="24" spans="1:18" x14ac:dyDescent="0.25">
      <c r="A24" s="58"/>
      <c r="B24" s="58"/>
      <c r="C24" s="58"/>
      <c r="D24" s="58"/>
      <c r="E24" s="58"/>
      <c r="F24" s="59"/>
      <c r="G24" s="52"/>
      <c r="H24" s="58"/>
      <c r="I24" s="59"/>
      <c r="J24" s="59"/>
      <c r="K24" s="59"/>
      <c r="L24" s="59"/>
      <c r="M24" s="59"/>
      <c r="N24" s="59"/>
      <c r="O24" s="59"/>
      <c r="P24" s="59"/>
      <c r="Q24" s="59"/>
      <c r="R24" s="58"/>
    </row>
    <row r="25" spans="1:18" ht="120" x14ac:dyDescent="0.25">
      <c r="A25" s="58"/>
      <c r="B25" s="58"/>
      <c r="C25" s="58"/>
      <c r="D25" s="58"/>
      <c r="E25" s="58"/>
      <c r="F25" s="59"/>
      <c r="G25" s="52" t="s">
        <v>88</v>
      </c>
      <c r="H25" s="58"/>
      <c r="I25" s="59"/>
      <c r="J25" s="59"/>
      <c r="K25" s="59"/>
      <c r="L25" s="59"/>
      <c r="M25" s="59"/>
      <c r="N25" s="59"/>
      <c r="O25" s="59"/>
      <c r="P25" s="59"/>
      <c r="Q25" s="59"/>
      <c r="R25" s="58"/>
    </row>
    <row r="26" spans="1:18" x14ac:dyDescent="0.25">
      <c r="A26" s="58"/>
      <c r="B26" s="58"/>
      <c r="C26" s="58"/>
      <c r="D26" s="58"/>
      <c r="E26" s="58"/>
      <c r="F26" s="59"/>
      <c r="G26" s="52"/>
      <c r="H26" s="58"/>
      <c r="I26" s="59"/>
      <c r="J26" s="59"/>
      <c r="K26" s="59"/>
      <c r="L26" s="59"/>
      <c r="M26" s="59"/>
      <c r="N26" s="59"/>
      <c r="O26" s="59"/>
      <c r="P26" s="59"/>
      <c r="Q26" s="59"/>
      <c r="R26" s="58"/>
    </row>
    <row r="27" spans="1:18" ht="60.75" x14ac:dyDescent="0.25">
      <c r="A27" s="58"/>
      <c r="B27" s="58"/>
      <c r="C27" s="58"/>
      <c r="D27" s="58"/>
      <c r="E27" s="58"/>
      <c r="F27" s="59"/>
      <c r="G27" s="55" t="s">
        <v>89</v>
      </c>
      <c r="H27" s="58"/>
      <c r="I27" s="59"/>
      <c r="J27" s="59"/>
      <c r="K27" s="59"/>
      <c r="L27" s="59"/>
      <c r="M27" s="59"/>
      <c r="N27" s="59"/>
      <c r="O27" s="59"/>
      <c r="P27" s="59"/>
      <c r="Q27" s="59"/>
      <c r="R27" s="58"/>
    </row>
    <row r="28" spans="1:18" ht="60.75" x14ac:dyDescent="0.25">
      <c r="A28" s="58"/>
      <c r="B28" s="58"/>
      <c r="C28" s="58"/>
      <c r="D28" s="58"/>
      <c r="E28" s="58"/>
      <c r="F28" s="59"/>
      <c r="G28" s="55" t="s">
        <v>108</v>
      </c>
      <c r="H28" s="58"/>
      <c r="I28" s="59"/>
      <c r="J28" s="59"/>
      <c r="K28" s="59"/>
      <c r="L28" s="59"/>
      <c r="M28" s="59"/>
      <c r="N28" s="59"/>
      <c r="O28" s="59"/>
      <c r="P28" s="59"/>
      <c r="Q28" s="59"/>
      <c r="R28" s="58"/>
    </row>
    <row r="29" spans="1:18" ht="15.75" x14ac:dyDescent="0.25">
      <c r="A29" s="58"/>
      <c r="B29" s="58"/>
      <c r="C29" s="58"/>
      <c r="D29" s="58"/>
      <c r="E29" s="58"/>
      <c r="F29" s="59"/>
      <c r="G29" s="55"/>
      <c r="H29" s="58"/>
      <c r="I29" s="59"/>
      <c r="J29" s="59"/>
      <c r="K29" s="59"/>
      <c r="L29" s="59"/>
      <c r="M29" s="59"/>
      <c r="N29" s="59"/>
      <c r="O29" s="59"/>
      <c r="P29" s="59"/>
      <c r="Q29" s="59"/>
      <c r="R29" s="58"/>
    </row>
    <row r="30" spans="1:18" ht="90" x14ac:dyDescent="0.25">
      <c r="A30" s="58"/>
      <c r="B30" s="58"/>
      <c r="C30" s="58"/>
      <c r="D30" s="58"/>
      <c r="E30" s="58"/>
      <c r="F30" s="59"/>
      <c r="G30" s="52" t="s">
        <v>90</v>
      </c>
      <c r="H30" s="58"/>
      <c r="I30" s="59"/>
      <c r="J30" s="59"/>
      <c r="K30" s="59"/>
      <c r="L30" s="59"/>
      <c r="M30" s="59"/>
      <c r="N30" s="59"/>
      <c r="O30" s="59"/>
      <c r="P30" s="59"/>
      <c r="Q30" s="59"/>
      <c r="R30" s="58"/>
    </row>
    <row r="31" spans="1:18" x14ac:dyDescent="0.25">
      <c r="A31" s="58"/>
      <c r="B31" s="58"/>
      <c r="C31" s="58"/>
      <c r="D31" s="58"/>
      <c r="E31" s="58"/>
      <c r="F31" s="59"/>
      <c r="G31" s="52"/>
      <c r="H31" s="58"/>
      <c r="I31" s="59"/>
      <c r="J31" s="59"/>
      <c r="K31" s="59"/>
      <c r="L31" s="59"/>
      <c r="M31" s="59"/>
      <c r="N31" s="59"/>
      <c r="O31" s="59"/>
      <c r="P31" s="59"/>
      <c r="Q31" s="59"/>
      <c r="R31" s="58"/>
    </row>
    <row r="32" spans="1:18" ht="60" x14ac:dyDescent="0.25">
      <c r="A32" s="58"/>
      <c r="B32" s="58"/>
      <c r="C32" s="58"/>
      <c r="D32" s="58"/>
      <c r="E32" s="58"/>
      <c r="F32" s="59"/>
      <c r="G32" s="53" t="s">
        <v>91</v>
      </c>
      <c r="H32" s="58"/>
      <c r="I32" s="59"/>
      <c r="J32" s="59"/>
      <c r="K32" s="59"/>
      <c r="L32" s="59"/>
      <c r="M32" s="59"/>
      <c r="N32" s="59"/>
      <c r="O32" s="59"/>
      <c r="P32" s="59"/>
      <c r="Q32" s="59"/>
      <c r="R32" s="58"/>
    </row>
    <row r="33" spans="1:18" x14ac:dyDescent="0.25">
      <c r="A33" s="58"/>
      <c r="B33" s="58"/>
      <c r="C33" s="58"/>
      <c r="D33" s="58"/>
      <c r="E33" s="58"/>
      <c r="F33" s="59"/>
      <c r="G33" s="53"/>
      <c r="H33" s="58"/>
      <c r="I33" s="59"/>
      <c r="J33" s="59"/>
      <c r="K33" s="59"/>
      <c r="L33" s="59"/>
      <c r="M33" s="59"/>
      <c r="N33" s="59"/>
      <c r="O33" s="59"/>
      <c r="P33" s="59"/>
      <c r="Q33" s="59"/>
      <c r="R33" s="58"/>
    </row>
    <row r="34" spans="1:18" ht="45.75" x14ac:dyDescent="0.25">
      <c r="A34" s="58"/>
      <c r="B34" s="58"/>
      <c r="C34" s="58"/>
      <c r="D34" s="58"/>
      <c r="E34" s="58"/>
      <c r="F34" s="59"/>
      <c r="G34" s="55" t="s">
        <v>92</v>
      </c>
      <c r="H34" s="58"/>
      <c r="I34" s="59"/>
      <c r="J34" s="59"/>
      <c r="K34" s="59"/>
      <c r="L34" s="59"/>
      <c r="M34" s="59"/>
      <c r="N34" s="59"/>
      <c r="O34" s="59"/>
      <c r="P34" s="59"/>
      <c r="Q34" s="59"/>
      <c r="R34" s="58"/>
    </row>
    <row r="35" spans="1:18" ht="60.75" x14ac:dyDescent="0.25">
      <c r="A35" s="58"/>
      <c r="B35" s="58"/>
      <c r="C35" s="58"/>
      <c r="D35" s="58"/>
      <c r="E35" s="58"/>
      <c r="F35" s="59"/>
      <c r="G35" s="55" t="s">
        <v>93</v>
      </c>
      <c r="H35" s="58"/>
      <c r="I35" s="59"/>
      <c r="J35" s="59"/>
      <c r="K35" s="59"/>
      <c r="L35" s="59"/>
      <c r="M35" s="59"/>
      <c r="N35" s="59"/>
      <c r="O35" s="59"/>
      <c r="P35" s="59"/>
      <c r="Q35" s="59"/>
      <c r="R35" s="58"/>
    </row>
    <row r="36" spans="1:18" ht="45.75" x14ac:dyDescent="0.25">
      <c r="A36" s="58"/>
      <c r="B36" s="58"/>
      <c r="C36" s="58"/>
      <c r="D36" s="58"/>
      <c r="E36" s="58"/>
      <c r="F36" s="59"/>
      <c r="G36" s="55" t="s">
        <v>94</v>
      </c>
      <c r="H36" s="58"/>
      <c r="I36" s="59"/>
      <c r="J36" s="59"/>
      <c r="K36" s="59"/>
      <c r="L36" s="59"/>
      <c r="M36" s="59"/>
      <c r="N36" s="59"/>
      <c r="O36" s="59"/>
      <c r="P36" s="59"/>
      <c r="Q36" s="59"/>
      <c r="R36" s="58"/>
    </row>
    <row r="37" spans="1:18" ht="15.75" x14ac:dyDescent="0.25">
      <c r="A37" s="58"/>
      <c r="B37" s="58"/>
      <c r="C37" s="58"/>
      <c r="D37" s="58"/>
      <c r="E37" s="58"/>
      <c r="F37" s="59"/>
      <c r="G37" s="55"/>
      <c r="H37" s="58"/>
      <c r="I37" s="59"/>
      <c r="J37" s="59"/>
      <c r="K37" s="59"/>
      <c r="L37" s="59"/>
      <c r="M37" s="59"/>
      <c r="N37" s="59"/>
      <c r="O37" s="59"/>
      <c r="P37" s="59"/>
      <c r="Q37" s="59"/>
      <c r="R37" s="58"/>
    </row>
    <row r="38" spans="1:18" ht="30" x14ac:dyDescent="0.25">
      <c r="A38" s="58"/>
      <c r="B38" s="58"/>
      <c r="C38" s="58"/>
      <c r="D38" s="58"/>
      <c r="E38" s="58"/>
      <c r="F38" s="59"/>
      <c r="G38" s="52" t="s">
        <v>95</v>
      </c>
      <c r="H38" s="58"/>
      <c r="I38" s="59"/>
      <c r="J38" s="59"/>
      <c r="K38" s="59"/>
      <c r="L38" s="59"/>
      <c r="M38" s="59"/>
      <c r="N38" s="59"/>
      <c r="O38" s="59"/>
      <c r="P38" s="59"/>
      <c r="Q38" s="59"/>
      <c r="R38" s="58"/>
    </row>
    <row r="39" spans="1:18" x14ac:dyDescent="0.25">
      <c r="A39" s="58"/>
      <c r="B39" s="58"/>
      <c r="C39" s="58"/>
      <c r="D39" s="58"/>
      <c r="E39" s="58"/>
      <c r="F39" s="59"/>
      <c r="G39" s="52"/>
      <c r="H39" s="58"/>
      <c r="I39" s="59"/>
      <c r="J39" s="59"/>
      <c r="K39" s="59"/>
      <c r="L39" s="59"/>
      <c r="M39" s="59"/>
      <c r="N39" s="59"/>
      <c r="O39" s="59"/>
      <c r="P39" s="59"/>
      <c r="Q39" s="59"/>
      <c r="R39" s="58"/>
    </row>
    <row r="40" spans="1:18" ht="75" x14ac:dyDescent="0.25">
      <c r="A40" s="58"/>
      <c r="B40" s="58"/>
      <c r="C40" s="58"/>
      <c r="D40" s="58"/>
      <c r="E40" s="58"/>
      <c r="F40" s="59"/>
      <c r="G40" s="52" t="s">
        <v>109</v>
      </c>
      <c r="H40" s="58"/>
      <c r="I40" s="59"/>
      <c r="J40" s="59"/>
      <c r="K40" s="59"/>
      <c r="L40" s="59"/>
      <c r="M40" s="59"/>
      <c r="N40" s="59"/>
      <c r="O40" s="59"/>
      <c r="P40" s="59"/>
      <c r="Q40" s="59"/>
      <c r="R40" s="58"/>
    </row>
    <row r="41" spans="1:18" x14ac:dyDescent="0.25">
      <c r="A41" s="58"/>
      <c r="B41" s="58"/>
      <c r="C41" s="58"/>
      <c r="D41" s="58"/>
      <c r="E41" s="58"/>
      <c r="F41" s="59"/>
      <c r="G41" s="52"/>
      <c r="H41" s="58"/>
      <c r="I41" s="59"/>
      <c r="J41" s="59"/>
      <c r="K41" s="59"/>
      <c r="L41" s="59"/>
      <c r="M41" s="59"/>
      <c r="N41" s="59"/>
      <c r="O41" s="59"/>
      <c r="P41" s="59"/>
      <c r="Q41" s="59"/>
      <c r="R41" s="58"/>
    </row>
    <row r="42" spans="1:18" ht="150" x14ac:dyDescent="0.25">
      <c r="A42" s="58"/>
      <c r="B42" s="58"/>
      <c r="C42" s="58"/>
      <c r="D42" s="58"/>
      <c r="E42" s="58"/>
      <c r="F42" s="59"/>
      <c r="G42" s="51" t="s">
        <v>96</v>
      </c>
      <c r="H42" s="58"/>
      <c r="I42" s="59"/>
      <c r="J42" s="59"/>
      <c r="K42" s="59"/>
      <c r="L42" s="59"/>
      <c r="M42" s="59"/>
      <c r="N42" s="59"/>
      <c r="O42" s="59"/>
      <c r="P42" s="59"/>
      <c r="Q42" s="59"/>
      <c r="R42" s="58"/>
    </row>
    <row r="43" spans="1:18" x14ac:dyDescent="0.25">
      <c r="A43" s="58"/>
      <c r="B43" s="58"/>
      <c r="C43" s="58"/>
      <c r="D43" s="58"/>
      <c r="E43" s="58"/>
      <c r="F43" s="59"/>
      <c r="G43" s="51"/>
      <c r="H43" s="58"/>
      <c r="I43" s="59"/>
      <c r="J43" s="59"/>
      <c r="K43" s="59"/>
      <c r="L43" s="59"/>
      <c r="M43" s="59"/>
      <c r="N43" s="59"/>
      <c r="O43" s="59"/>
      <c r="P43" s="59"/>
      <c r="Q43" s="59"/>
      <c r="R43" s="58"/>
    </row>
    <row r="44" spans="1:18" ht="120" x14ac:dyDescent="0.25">
      <c r="A44" s="58"/>
      <c r="B44" s="58"/>
      <c r="C44" s="58"/>
      <c r="D44" s="58"/>
      <c r="E44" s="58"/>
      <c r="F44" s="59"/>
      <c r="G44" s="54" t="s">
        <v>110</v>
      </c>
      <c r="H44" s="58"/>
      <c r="I44" s="59"/>
      <c r="J44" s="59"/>
      <c r="K44" s="59"/>
      <c r="L44" s="59"/>
      <c r="M44" s="59"/>
      <c r="N44" s="59"/>
      <c r="O44" s="59"/>
      <c r="P44" s="59"/>
      <c r="Q44" s="59"/>
      <c r="R44" s="58"/>
    </row>
    <row r="45" spans="1:18" x14ac:dyDescent="0.25">
      <c r="A45" s="58"/>
      <c r="B45" s="58"/>
      <c r="C45" s="58"/>
      <c r="D45" s="58"/>
      <c r="E45" s="58"/>
      <c r="F45" s="59"/>
      <c r="G45" s="54"/>
      <c r="H45" s="58"/>
      <c r="I45" s="59"/>
      <c r="J45" s="59"/>
      <c r="K45" s="59"/>
      <c r="L45" s="59"/>
      <c r="M45" s="59"/>
      <c r="N45" s="59"/>
      <c r="O45" s="59"/>
      <c r="P45" s="59"/>
      <c r="Q45" s="59"/>
      <c r="R45" s="58"/>
    </row>
    <row r="46" spans="1:18" ht="105" x14ac:dyDescent="0.25">
      <c r="A46" s="58"/>
      <c r="B46" s="58"/>
      <c r="C46" s="58"/>
      <c r="D46" s="58"/>
      <c r="E46" s="58"/>
      <c r="F46" s="59"/>
      <c r="G46" s="54" t="s">
        <v>111</v>
      </c>
      <c r="H46" s="58"/>
      <c r="I46" s="59"/>
      <c r="J46" s="59"/>
      <c r="K46" s="59"/>
      <c r="L46" s="59"/>
      <c r="M46" s="59"/>
      <c r="N46" s="59"/>
      <c r="O46" s="59"/>
      <c r="P46" s="59"/>
      <c r="Q46" s="59"/>
      <c r="R46" s="58"/>
    </row>
    <row r="47" spans="1:18" ht="75" x14ac:dyDescent="0.25">
      <c r="A47" s="58"/>
      <c r="B47" s="58"/>
      <c r="C47" s="58"/>
      <c r="D47" s="58"/>
      <c r="E47" s="58"/>
      <c r="F47" s="59"/>
      <c r="G47" s="52" t="s">
        <v>112</v>
      </c>
      <c r="H47" s="58"/>
      <c r="I47" s="59"/>
      <c r="J47" s="59"/>
      <c r="K47" s="59"/>
      <c r="L47" s="59"/>
      <c r="M47" s="59"/>
      <c r="N47" s="59"/>
      <c r="O47" s="59"/>
      <c r="P47" s="59"/>
      <c r="Q47" s="59"/>
      <c r="R47" s="58"/>
    </row>
    <row r="48" spans="1:18" x14ac:dyDescent="0.25">
      <c r="A48" s="58"/>
      <c r="B48" s="58"/>
      <c r="C48" s="58"/>
      <c r="D48" s="58"/>
      <c r="E48" s="58"/>
      <c r="F48" s="59"/>
      <c r="G48" s="52"/>
      <c r="H48" s="58"/>
      <c r="I48" s="59"/>
      <c r="J48" s="59"/>
      <c r="K48" s="59"/>
      <c r="L48" s="59"/>
      <c r="M48" s="59"/>
      <c r="N48" s="59"/>
      <c r="O48" s="59"/>
      <c r="P48" s="59"/>
      <c r="Q48" s="59"/>
      <c r="R48" s="58"/>
    </row>
    <row r="49" spans="1:18" ht="165" x14ac:dyDescent="0.25">
      <c r="A49" s="58"/>
      <c r="B49" s="58"/>
      <c r="C49" s="58"/>
      <c r="D49" s="58"/>
      <c r="E49" s="58"/>
      <c r="F49" s="59"/>
      <c r="G49" s="51" t="s">
        <v>97</v>
      </c>
      <c r="H49" s="58"/>
      <c r="I49" s="59"/>
      <c r="J49" s="59"/>
      <c r="K49" s="59"/>
      <c r="L49" s="59"/>
      <c r="M49" s="59"/>
      <c r="N49" s="59"/>
      <c r="O49" s="59"/>
      <c r="P49" s="59"/>
      <c r="Q49" s="59"/>
      <c r="R49" s="58"/>
    </row>
    <row r="50" spans="1:18" ht="225" x14ac:dyDescent="0.25">
      <c r="A50" s="58"/>
      <c r="B50" s="58"/>
      <c r="C50" s="58"/>
      <c r="D50" s="58"/>
      <c r="E50" s="58"/>
      <c r="F50" s="59"/>
      <c r="G50" s="51" t="s">
        <v>98</v>
      </c>
      <c r="H50" s="58"/>
      <c r="I50" s="59"/>
      <c r="J50" s="59"/>
      <c r="K50" s="59"/>
      <c r="L50" s="59"/>
      <c r="M50" s="59"/>
      <c r="N50" s="59"/>
      <c r="O50" s="59"/>
      <c r="P50" s="59"/>
      <c r="Q50" s="59"/>
      <c r="R50" s="58"/>
    </row>
    <row r="51" spans="1:18" x14ac:dyDescent="0.25">
      <c r="A51" s="58"/>
      <c r="B51" s="58"/>
      <c r="C51" s="58"/>
      <c r="D51" s="58"/>
      <c r="E51" s="58"/>
      <c r="F51" s="59"/>
      <c r="G51" s="51"/>
      <c r="H51" s="58"/>
      <c r="I51" s="59"/>
      <c r="J51" s="59"/>
      <c r="K51" s="59"/>
      <c r="L51" s="59"/>
      <c r="M51" s="59"/>
      <c r="N51" s="59"/>
      <c r="O51" s="59"/>
      <c r="P51" s="59"/>
      <c r="Q51" s="59"/>
      <c r="R51" s="58"/>
    </row>
    <row r="52" spans="1:18" ht="90" x14ac:dyDescent="0.25">
      <c r="A52" s="58"/>
      <c r="B52" s="58"/>
      <c r="C52" s="58"/>
      <c r="D52" s="58"/>
      <c r="E52" s="58"/>
      <c r="F52" s="59"/>
      <c r="G52" s="51" t="s">
        <v>99</v>
      </c>
      <c r="H52" s="58"/>
      <c r="I52" s="59"/>
      <c r="J52" s="59"/>
      <c r="K52" s="59"/>
      <c r="L52" s="59"/>
      <c r="M52" s="59"/>
      <c r="N52" s="59"/>
      <c r="O52" s="59"/>
      <c r="P52" s="59"/>
      <c r="Q52" s="59"/>
      <c r="R52" s="58"/>
    </row>
    <row r="53" spans="1:18" x14ac:dyDescent="0.25">
      <c r="A53" s="58"/>
      <c r="B53" s="58"/>
      <c r="C53" s="58"/>
      <c r="D53" s="58"/>
      <c r="E53" s="58"/>
      <c r="F53" s="59"/>
      <c r="G53" s="51"/>
      <c r="H53" s="58"/>
      <c r="I53" s="59"/>
      <c r="J53" s="59"/>
      <c r="K53" s="59"/>
      <c r="L53" s="59"/>
      <c r="M53" s="59"/>
      <c r="N53" s="59"/>
      <c r="O53" s="59"/>
      <c r="P53" s="59"/>
      <c r="Q53" s="59"/>
      <c r="R53" s="58"/>
    </row>
    <row r="54" spans="1:18" ht="135" x14ac:dyDescent="0.25">
      <c r="A54" s="58"/>
      <c r="B54" s="58"/>
      <c r="C54" s="58"/>
      <c r="D54" s="58"/>
      <c r="E54" s="58"/>
      <c r="F54" s="59"/>
      <c r="G54" s="51" t="s">
        <v>100</v>
      </c>
      <c r="H54" s="58"/>
      <c r="I54" s="59"/>
      <c r="J54" s="59"/>
      <c r="K54" s="59"/>
      <c r="L54" s="59"/>
      <c r="M54" s="59"/>
      <c r="N54" s="59"/>
      <c r="O54" s="59"/>
      <c r="P54" s="59"/>
      <c r="Q54" s="59"/>
      <c r="R54" s="58"/>
    </row>
    <row r="55" spans="1:18" x14ac:dyDescent="0.25">
      <c r="A55" s="58"/>
      <c r="B55" s="58"/>
      <c r="C55" s="58"/>
      <c r="D55" s="58"/>
      <c r="E55" s="58"/>
      <c r="F55" s="59"/>
      <c r="G55" s="51"/>
      <c r="H55" s="58"/>
      <c r="I55" s="59"/>
      <c r="J55" s="59"/>
      <c r="K55" s="59"/>
      <c r="L55" s="59"/>
      <c r="M55" s="59"/>
      <c r="N55" s="59"/>
      <c r="O55" s="59"/>
      <c r="P55" s="59"/>
      <c r="Q55" s="59"/>
      <c r="R55" s="58"/>
    </row>
    <row r="56" spans="1:18" ht="150.75" x14ac:dyDescent="0.25">
      <c r="A56" s="58"/>
      <c r="B56" s="58"/>
      <c r="C56" s="58"/>
      <c r="D56" s="58"/>
      <c r="E56" s="58"/>
      <c r="F56" s="59"/>
      <c r="G56" s="55" t="s">
        <v>101</v>
      </c>
      <c r="H56" s="58"/>
      <c r="I56" s="59"/>
      <c r="J56" s="59"/>
      <c r="K56" s="59"/>
      <c r="L56" s="59"/>
      <c r="M56" s="59"/>
      <c r="N56" s="59"/>
      <c r="O56" s="59"/>
      <c r="P56" s="59"/>
      <c r="Q56" s="59"/>
      <c r="R56" s="58"/>
    </row>
    <row r="57" spans="1:18" ht="135.75" x14ac:dyDescent="0.25">
      <c r="A57" s="58"/>
      <c r="B57" s="58"/>
      <c r="C57" s="58"/>
      <c r="D57" s="58"/>
      <c r="E57" s="58"/>
      <c r="F57" s="59"/>
      <c r="G57" s="55" t="s">
        <v>102</v>
      </c>
      <c r="H57" s="58"/>
      <c r="I57" s="59"/>
      <c r="J57" s="59"/>
      <c r="K57" s="59"/>
      <c r="L57" s="59"/>
      <c r="M57" s="59"/>
      <c r="N57" s="59"/>
      <c r="O57" s="59"/>
      <c r="P57" s="59"/>
      <c r="Q57" s="59"/>
      <c r="R57" s="58"/>
    </row>
    <row r="58" spans="1:18" ht="165.75" x14ac:dyDescent="0.25">
      <c r="A58" s="58"/>
      <c r="B58" s="58"/>
      <c r="C58" s="58"/>
      <c r="D58" s="58"/>
      <c r="E58" s="58"/>
      <c r="F58" s="59"/>
      <c r="G58" s="57" t="s">
        <v>113</v>
      </c>
      <c r="H58" s="58"/>
      <c r="I58" s="59"/>
      <c r="J58" s="59"/>
      <c r="K58" s="59"/>
      <c r="L58" s="59"/>
      <c r="M58" s="59"/>
      <c r="N58" s="59"/>
      <c r="O58" s="59"/>
      <c r="P58" s="59"/>
      <c r="Q58" s="59"/>
      <c r="R58" s="58"/>
    </row>
    <row r="59" spans="1:18" x14ac:dyDescent="0.25">
      <c r="A59" s="58"/>
      <c r="B59" s="58"/>
      <c r="C59" s="58"/>
      <c r="D59" s="58"/>
      <c r="E59" s="58"/>
      <c r="F59" s="59"/>
      <c r="G59" s="59"/>
      <c r="H59" s="59"/>
      <c r="I59" s="59"/>
      <c r="J59" s="59"/>
      <c r="K59" s="59"/>
      <c r="L59" s="59"/>
      <c r="M59" s="59"/>
      <c r="N59" s="59"/>
      <c r="O59" s="59"/>
      <c r="P59" s="59"/>
      <c r="Q59" s="59"/>
      <c r="R59" s="58"/>
    </row>
    <row r="60" spans="1:18" x14ac:dyDescent="0.25">
      <c r="A60" s="58"/>
      <c r="B60" s="58"/>
      <c r="C60" s="58"/>
      <c r="D60" s="58"/>
      <c r="E60" s="58"/>
      <c r="F60" s="59"/>
      <c r="G60" s="59"/>
      <c r="H60" s="59"/>
      <c r="I60" s="59"/>
      <c r="J60" s="59"/>
      <c r="K60" s="59"/>
      <c r="L60" s="59"/>
      <c r="M60" s="59"/>
      <c r="N60" s="59"/>
      <c r="O60" s="59"/>
      <c r="P60" s="59"/>
      <c r="Q60" s="59"/>
      <c r="R60" s="58"/>
    </row>
    <row r="61" spans="1:18" x14ac:dyDescent="0.25">
      <c r="A61" s="58"/>
      <c r="B61" s="58"/>
      <c r="C61" s="58"/>
      <c r="D61" s="58"/>
      <c r="E61" s="58"/>
      <c r="F61" s="59"/>
      <c r="G61" s="59"/>
      <c r="H61" s="59"/>
      <c r="I61" s="59"/>
      <c r="J61" s="59"/>
      <c r="K61" s="59"/>
      <c r="L61" s="59"/>
      <c r="M61" s="59"/>
      <c r="N61" s="59"/>
      <c r="O61" s="59"/>
      <c r="P61" s="59"/>
      <c r="Q61" s="59"/>
      <c r="R61" s="58"/>
    </row>
    <row r="62" spans="1:18" x14ac:dyDescent="0.25">
      <c r="A62" s="58"/>
      <c r="B62" s="58"/>
      <c r="C62" s="58"/>
      <c r="D62" s="58"/>
      <c r="E62" s="58"/>
      <c r="F62" s="59"/>
      <c r="G62" s="59"/>
      <c r="H62" s="59"/>
      <c r="I62" s="59"/>
      <c r="J62" s="59"/>
      <c r="K62" s="59"/>
      <c r="L62" s="59"/>
      <c r="M62" s="59"/>
      <c r="N62" s="59"/>
      <c r="O62" s="59"/>
      <c r="P62" s="59"/>
      <c r="Q62" s="59"/>
      <c r="R62" s="58"/>
    </row>
    <row r="63" spans="1:18" x14ac:dyDescent="0.25">
      <c r="A63" s="58"/>
      <c r="B63" s="58"/>
      <c r="C63" s="58"/>
      <c r="D63" s="58"/>
      <c r="E63" s="58"/>
      <c r="F63" s="59"/>
      <c r="G63" s="59"/>
      <c r="H63" s="59"/>
      <c r="I63" s="59"/>
      <c r="J63" s="59"/>
      <c r="K63" s="59"/>
      <c r="L63" s="59"/>
      <c r="M63" s="59"/>
      <c r="N63" s="59"/>
      <c r="O63" s="59"/>
      <c r="P63" s="59"/>
      <c r="Q63" s="59"/>
      <c r="R63" s="58"/>
    </row>
    <row r="64" spans="1:18" x14ac:dyDescent="0.25">
      <c r="A64" s="58"/>
      <c r="B64" s="58"/>
      <c r="C64" s="58"/>
      <c r="D64" s="58"/>
      <c r="E64" s="58"/>
      <c r="F64" s="59"/>
      <c r="G64" s="59"/>
      <c r="H64" s="59"/>
      <c r="I64" s="59"/>
      <c r="J64" s="59"/>
      <c r="K64" s="59"/>
      <c r="L64" s="59"/>
      <c r="M64" s="59"/>
      <c r="N64" s="59"/>
      <c r="O64" s="59"/>
      <c r="P64" s="59"/>
      <c r="Q64" s="59"/>
      <c r="R64" s="58"/>
    </row>
    <row r="65" spans="1:18" x14ac:dyDescent="0.25">
      <c r="A65" s="58"/>
      <c r="B65" s="58"/>
      <c r="C65" s="58"/>
      <c r="D65" s="58"/>
      <c r="E65" s="58"/>
      <c r="F65" s="59"/>
      <c r="G65" s="59"/>
      <c r="H65" s="59"/>
      <c r="I65" s="59"/>
      <c r="J65" s="59"/>
      <c r="K65" s="59"/>
      <c r="L65" s="59"/>
      <c r="M65" s="59"/>
      <c r="N65" s="59"/>
      <c r="O65" s="59"/>
      <c r="P65" s="59"/>
      <c r="Q65" s="59"/>
      <c r="R65" s="58"/>
    </row>
    <row r="66" spans="1:18" x14ac:dyDescent="0.25">
      <c r="A66" s="58"/>
      <c r="B66" s="58"/>
      <c r="C66" s="58"/>
      <c r="D66" s="58"/>
      <c r="E66" s="58"/>
      <c r="F66" s="59"/>
      <c r="G66" s="59"/>
      <c r="H66" s="59"/>
      <c r="I66" s="59"/>
      <c r="J66" s="59"/>
      <c r="K66" s="59"/>
      <c r="L66" s="59"/>
      <c r="M66" s="59"/>
      <c r="N66" s="59"/>
      <c r="O66" s="59"/>
      <c r="P66" s="59"/>
      <c r="Q66" s="59"/>
      <c r="R66" s="58"/>
    </row>
    <row r="67" spans="1:18" x14ac:dyDescent="0.25">
      <c r="A67" s="58"/>
      <c r="B67" s="58"/>
      <c r="C67" s="58"/>
      <c r="D67" s="58"/>
      <c r="E67" s="58"/>
      <c r="F67" s="59"/>
      <c r="G67" s="59"/>
      <c r="H67" s="59"/>
      <c r="I67" s="59"/>
      <c r="J67" s="59"/>
      <c r="K67" s="59"/>
      <c r="L67" s="59"/>
      <c r="M67" s="59"/>
      <c r="N67" s="59"/>
      <c r="O67" s="59"/>
      <c r="P67" s="59"/>
      <c r="Q67" s="59"/>
      <c r="R67" s="58"/>
    </row>
    <row r="68" spans="1:18" x14ac:dyDescent="0.25">
      <c r="A68" s="58"/>
      <c r="B68" s="58"/>
      <c r="C68" s="58"/>
      <c r="D68" s="58"/>
      <c r="E68" s="58"/>
      <c r="F68" s="59"/>
      <c r="G68" s="59"/>
      <c r="H68" s="59"/>
      <c r="I68" s="59"/>
      <c r="J68" s="59"/>
      <c r="K68" s="59"/>
      <c r="L68" s="59"/>
      <c r="M68" s="59"/>
      <c r="N68" s="59"/>
      <c r="O68" s="59"/>
      <c r="P68" s="59"/>
      <c r="Q68" s="59"/>
      <c r="R68" s="58"/>
    </row>
    <row r="69" spans="1:18" x14ac:dyDescent="0.25">
      <c r="A69" s="58"/>
      <c r="B69" s="58"/>
      <c r="C69" s="58"/>
      <c r="D69" s="58"/>
      <c r="E69" s="58"/>
      <c r="F69" s="59"/>
      <c r="G69" s="59"/>
      <c r="H69" s="59"/>
      <c r="I69" s="59"/>
      <c r="J69" s="59"/>
      <c r="K69" s="59"/>
      <c r="L69" s="59"/>
      <c r="M69" s="59"/>
      <c r="N69" s="59"/>
      <c r="O69" s="59"/>
      <c r="P69" s="59"/>
      <c r="Q69" s="59"/>
      <c r="R69" s="58"/>
    </row>
    <row r="70" spans="1:18" x14ac:dyDescent="0.25">
      <c r="A70" s="58"/>
      <c r="B70" s="58"/>
      <c r="C70" s="58"/>
      <c r="D70" s="58"/>
      <c r="E70" s="58"/>
      <c r="F70" s="59"/>
      <c r="G70" s="59"/>
      <c r="H70" s="59"/>
      <c r="I70" s="59"/>
      <c r="J70" s="59"/>
      <c r="K70" s="59"/>
      <c r="L70" s="59"/>
      <c r="M70" s="59"/>
      <c r="N70" s="59"/>
      <c r="O70" s="59"/>
      <c r="P70" s="59"/>
      <c r="Q70" s="59"/>
      <c r="R70" s="58"/>
    </row>
    <row r="71" spans="1:18" x14ac:dyDescent="0.25">
      <c r="A71" s="58"/>
      <c r="B71" s="58"/>
      <c r="C71" s="58"/>
      <c r="D71" s="58"/>
      <c r="E71" s="58"/>
      <c r="F71" s="59"/>
      <c r="G71" s="59"/>
      <c r="H71" s="59"/>
      <c r="I71" s="59"/>
      <c r="J71" s="59"/>
      <c r="K71" s="59"/>
      <c r="L71" s="59"/>
      <c r="M71" s="59"/>
      <c r="N71" s="59"/>
      <c r="O71" s="59"/>
      <c r="P71" s="59"/>
      <c r="Q71" s="59"/>
      <c r="R71" s="58"/>
    </row>
    <row r="72" spans="1:18" x14ac:dyDescent="0.25">
      <c r="A72" s="58"/>
      <c r="B72" s="58"/>
      <c r="C72" s="58"/>
      <c r="D72" s="58"/>
      <c r="E72" s="58"/>
      <c r="F72" s="59"/>
      <c r="G72" s="59"/>
      <c r="H72" s="59"/>
      <c r="I72" s="59"/>
      <c r="J72" s="59"/>
      <c r="K72" s="59"/>
      <c r="L72" s="59"/>
      <c r="M72" s="59"/>
      <c r="N72" s="59"/>
      <c r="O72" s="59"/>
      <c r="P72" s="59"/>
      <c r="Q72" s="59"/>
      <c r="R72" s="58"/>
    </row>
    <row r="73" spans="1:18" x14ac:dyDescent="0.25">
      <c r="A73" s="58"/>
      <c r="B73" s="58"/>
      <c r="C73" s="58"/>
      <c r="D73" s="58"/>
      <c r="E73" s="58"/>
      <c r="F73" s="59"/>
      <c r="G73" s="59"/>
      <c r="H73" s="59"/>
      <c r="I73" s="59"/>
      <c r="J73" s="59"/>
      <c r="K73" s="59"/>
      <c r="L73" s="59"/>
      <c r="M73" s="59"/>
      <c r="N73" s="59"/>
      <c r="O73" s="59"/>
      <c r="P73" s="59"/>
      <c r="Q73" s="59"/>
      <c r="R73" s="58"/>
    </row>
    <row r="74" spans="1:18" x14ac:dyDescent="0.25">
      <c r="A74" s="58"/>
      <c r="B74" s="58"/>
      <c r="C74" s="58"/>
      <c r="D74" s="58"/>
      <c r="E74" s="58"/>
      <c r="F74" s="59"/>
      <c r="G74" s="59"/>
      <c r="H74" s="59"/>
      <c r="I74" s="59"/>
      <c r="J74" s="59"/>
      <c r="K74" s="59"/>
      <c r="L74" s="59"/>
      <c r="M74" s="59"/>
      <c r="N74" s="59"/>
      <c r="O74" s="59"/>
      <c r="P74" s="59"/>
      <c r="Q74" s="59"/>
      <c r="R74" s="58"/>
    </row>
    <row r="75" spans="1:18" x14ac:dyDescent="0.25">
      <c r="A75" s="58"/>
      <c r="B75" s="58"/>
      <c r="C75" s="58"/>
      <c r="D75" s="58"/>
      <c r="E75" s="58"/>
      <c r="F75" s="59"/>
      <c r="G75" s="59"/>
      <c r="H75" s="59"/>
      <c r="I75" s="59"/>
      <c r="J75" s="59"/>
      <c r="K75" s="59"/>
      <c r="L75" s="59"/>
      <c r="M75" s="59"/>
      <c r="N75" s="59"/>
      <c r="O75" s="59"/>
      <c r="P75" s="59"/>
      <c r="Q75" s="59"/>
      <c r="R75" s="58"/>
    </row>
    <row r="76" spans="1:18" x14ac:dyDescent="0.25">
      <c r="A76" s="58"/>
      <c r="B76" s="58"/>
      <c r="C76" s="58"/>
      <c r="D76" s="58"/>
      <c r="E76" s="58"/>
      <c r="F76" s="59"/>
      <c r="G76" s="59"/>
      <c r="H76" s="59"/>
      <c r="I76" s="59"/>
      <c r="J76" s="59"/>
      <c r="K76" s="59"/>
      <c r="L76" s="59"/>
      <c r="M76" s="59"/>
      <c r="N76" s="59"/>
      <c r="O76" s="59"/>
      <c r="P76" s="59"/>
      <c r="Q76" s="59"/>
      <c r="R76" s="58"/>
    </row>
    <row r="77" spans="1:18" x14ac:dyDescent="0.25">
      <c r="A77" s="58"/>
      <c r="B77" s="58"/>
      <c r="C77" s="58"/>
      <c r="D77" s="58"/>
      <c r="E77" s="58"/>
      <c r="F77" s="59"/>
      <c r="G77" s="59"/>
      <c r="H77" s="59"/>
      <c r="I77" s="59"/>
      <c r="J77" s="59"/>
      <c r="K77" s="59"/>
      <c r="L77" s="59"/>
      <c r="M77" s="59"/>
      <c r="N77" s="59"/>
      <c r="O77" s="59"/>
      <c r="P77" s="59"/>
      <c r="Q77" s="59"/>
      <c r="R77" s="58"/>
    </row>
    <row r="78" spans="1:18" x14ac:dyDescent="0.25">
      <c r="A78" s="58"/>
      <c r="B78" s="58"/>
      <c r="C78" s="58"/>
      <c r="D78" s="58"/>
      <c r="E78" s="58"/>
      <c r="F78" s="59"/>
      <c r="G78" s="59"/>
      <c r="H78" s="59"/>
      <c r="I78" s="59"/>
      <c r="J78" s="59"/>
      <c r="K78" s="59"/>
      <c r="L78" s="59"/>
      <c r="M78" s="59"/>
      <c r="N78" s="59"/>
      <c r="O78" s="59"/>
      <c r="P78" s="59"/>
      <c r="Q78" s="59"/>
      <c r="R78" s="58"/>
    </row>
    <row r="79" spans="1:18" x14ac:dyDescent="0.25">
      <c r="A79" s="58"/>
      <c r="B79" s="58"/>
      <c r="C79" s="58"/>
      <c r="D79" s="58"/>
      <c r="E79" s="58"/>
      <c r="F79" s="59"/>
      <c r="G79" s="59"/>
      <c r="H79" s="59"/>
      <c r="I79" s="59"/>
      <c r="J79" s="59"/>
      <c r="K79" s="59"/>
      <c r="L79" s="59"/>
      <c r="M79" s="59"/>
      <c r="N79" s="59"/>
      <c r="O79" s="59"/>
      <c r="P79" s="59"/>
      <c r="Q79" s="59"/>
      <c r="R79" s="58"/>
    </row>
    <row r="80" spans="1:18" x14ac:dyDescent="0.25">
      <c r="A80" s="58"/>
      <c r="B80" s="58"/>
      <c r="C80" s="58"/>
      <c r="D80" s="58"/>
      <c r="E80" s="58"/>
      <c r="F80" s="59"/>
      <c r="G80" s="59"/>
      <c r="H80" s="59"/>
      <c r="I80" s="59"/>
      <c r="J80" s="59"/>
      <c r="K80" s="59"/>
      <c r="L80" s="59"/>
      <c r="M80" s="59"/>
      <c r="N80" s="59"/>
      <c r="O80" s="59"/>
      <c r="P80" s="59"/>
      <c r="Q80" s="59"/>
      <c r="R80" s="58"/>
    </row>
    <row r="81" spans="1:18" x14ac:dyDescent="0.25">
      <c r="A81" s="58"/>
      <c r="B81" s="58"/>
      <c r="C81" s="58"/>
      <c r="D81" s="58"/>
      <c r="E81" s="58"/>
      <c r="F81" s="59"/>
      <c r="G81" s="59"/>
      <c r="H81" s="59"/>
      <c r="I81" s="59"/>
      <c r="J81" s="59"/>
      <c r="K81" s="59"/>
      <c r="L81" s="59"/>
      <c r="M81" s="59"/>
      <c r="N81" s="59"/>
      <c r="O81" s="59"/>
      <c r="P81" s="59"/>
      <c r="Q81" s="59"/>
      <c r="R81" s="58"/>
    </row>
    <row r="82" spans="1:18" x14ac:dyDescent="0.25">
      <c r="A82" s="58"/>
      <c r="B82" s="58"/>
      <c r="C82" s="58"/>
      <c r="D82" s="58"/>
      <c r="E82" s="58"/>
      <c r="F82" s="59"/>
      <c r="G82" s="59"/>
      <c r="H82" s="59"/>
      <c r="I82" s="59"/>
      <c r="J82" s="59"/>
      <c r="K82" s="59"/>
      <c r="L82" s="59"/>
      <c r="M82" s="59"/>
      <c r="N82" s="59"/>
      <c r="O82" s="59"/>
      <c r="P82" s="59"/>
      <c r="Q82" s="59"/>
      <c r="R82" s="58"/>
    </row>
    <row r="83" spans="1:18" x14ac:dyDescent="0.25">
      <c r="A83" s="58"/>
      <c r="B83" s="58"/>
      <c r="C83" s="58"/>
      <c r="D83" s="58"/>
      <c r="E83" s="58"/>
      <c r="F83" s="59"/>
      <c r="G83" s="59"/>
      <c r="H83" s="59"/>
      <c r="I83" s="59"/>
      <c r="J83" s="59"/>
      <c r="K83" s="59"/>
      <c r="L83" s="59"/>
      <c r="M83" s="59"/>
      <c r="N83" s="59"/>
      <c r="O83" s="59"/>
      <c r="P83" s="59"/>
      <c r="Q83" s="59"/>
      <c r="R83" s="58"/>
    </row>
    <row r="84" spans="1:18" x14ac:dyDescent="0.25">
      <c r="A84" s="58"/>
      <c r="B84" s="58"/>
      <c r="C84" s="58"/>
      <c r="D84" s="58"/>
      <c r="E84" s="58"/>
      <c r="F84" s="59"/>
      <c r="G84" s="59"/>
      <c r="H84" s="59"/>
      <c r="I84" s="59"/>
      <c r="J84" s="59"/>
      <c r="K84" s="59"/>
      <c r="L84" s="59"/>
      <c r="M84" s="59"/>
      <c r="N84" s="59"/>
      <c r="O84" s="59"/>
      <c r="P84" s="59"/>
      <c r="Q84" s="59"/>
      <c r="R84" s="58"/>
    </row>
    <row r="85" spans="1:18" x14ac:dyDescent="0.25">
      <c r="A85" s="58"/>
      <c r="B85" s="58"/>
      <c r="C85" s="58"/>
      <c r="D85" s="58"/>
      <c r="E85" s="58"/>
      <c r="F85" s="59"/>
      <c r="G85" s="59"/>
      <c r="H85" s="59"/>
      <c r="I85" s="59"/>
      <c r="J85" s="59"/>
      <c r="K85" s="59"/>
      <c r="L85" s="59"/>
      <c r="M85" s="59"/>
      <c r="N85" s="59"/>
      <c r="O85" s="59"/>
      <c r="P85" s="59"/>
      <c r="Q85" s="59"/>
      <c r="R85" s="58"/>
    </row>
    <row r="86" spans="1:18" x14ac:dyDescent="0.25">
      <c r="A86" s="58"/>
      <c r="B86" s="58"/>
      <c r="C86" s="58"/>
      <c r="D86" s="58"/>
      <c r="E86" s="58"/>
      <c r="F86" s="59"/>
      <c r="G86" s="59"/>
      <c r="H86" s="59"/>
      <c r="I86" s="59"/>
      <c r="J86" s="59"/>
      <c r="K86" s="59"/>
      <c r="L86" s="59"/>
      <c r="M86" s="59"/>
      <c r="N86" s="59"/>
      <c r="O86" s="59"/>
      <c r="P86" s="59"/>
      <c r="Q86" s="59"/>
      <c r="R86" s="58"/>
    </row>
    <row r="87" spans="1:18" x14ac:dyDescent="0.25">
      <c r="A87" s="58"/>
      <c r="B87" s="58"/>
      <c r="C87" s="58"/>
      <c r="D87" s="58"/>
      <c r="E87" s="58"/>
      <c r="F87" s="59"/>
      <c r="G87" s="59"/>
      <c r="H87" s="59"/>
      <c r="I87" s="59"/>
      <c r="J87" s="59"/>
      <c r="K87" s="59"/>
      <c r="L87" s="59"/>
      <c r="M87" s="59"/>
      <c r="N87" s="59"/>
      <c r="O87" s="59"/>
      <c r="P87" s="59"/>
      <c r="Q87" s="59"/>
      <c r="R87" s="58"/>
    </row>
    <row r="88" spans="1:18" x14ac:dyDescent="0.25">
      <c r="A88" s="58"/>
      <c r="B88" s="58"/>
      <c r="C88" s="58"/>
      <c r="D88" s="58"/>
      <c r="E88" s="58"/>
      <c r="F88" s="59"/>
      <c r="G88" s="59"/>
      <c r="H88" s="59"/>
      <c r="I88" s="59"/>
      <c r="J88" s="59"/>
      <c r="K88" s="59"/>
      <c r="L88" s="59"/>
      <c r="M88" s="59"/>
      <c r="N88" s="59"/>
      <c r="O88" s="59"/>
      <c r="P88" s="59"/>
      <c r="Q88" s="59"/>
      <c r="R88" s="58"/>
    </row>
    <row r="89" spans="1:18" x14ac:dyDescent="0.25">
      <c r="A89" s="58"/>
      <c r="B89" s="58"/>
      <c r="C89" s="58"/>
      <c r="D89" s="58"/>
      <c r="E89" s="58"/>
      <c r="F89" s="59"/>
      <c r="G89" s="59"/>
      <c r="H89" s="59"/>
      <c r="I89" s="59"/>
      <c r="J89" s="59"/>
      <c r="K89" s="59"/>
      <c r="L89" s="59"/>
      <c r="M89" s="59"/>
      <c r="N89" s="59"/>
      <c r="O89" s="59"/>
      <c r="P89" s="59"/>
      <c r="Q89" s="59"/>
      <c r="R89" s="58"/>
    </row>
    <row r="90" spans="1:18" x14ac:dyDescent="0.25">
      <c r="A90" s="58"/>
      <c r="B90" s="58"/>
      <c r="C90" s="58"/>
      <c r="D90" s="58"/>
      <c r="E90" s="58"/>
      <c r="F90" s="59"/>
      <c r="G90" s="59"/>
      <c r="H90" s="59"/>
      <c r="I90" s="59"/>
      <c r="J90" s="59"/>
      <c r="K90" s="59"/>
      <c r="L90" s="59"/>
      <c r="M90" s="59"/>
      <c r="N90" s="59"/>
      <c r="O90" s="59"/>
      <c r="P90" s="59"/>
      <c r="Q90" s="59"/>
      <c r="R90" s="58"/>
    </row>
    <row r="91" spans="1:18" x14ac:dyDescent="0.25">
      <c r="A91" s="58"/>
      <c r="B91" s="58"/>
      <c r="C91" s="58"/>
      <c r="D91" s="58"/>
      <c r="E91" s="58"/>
      <c r="F91" s="59"/>
      <c r="G91" s="59"/>
      <c r="H91" s="59"/>
      <c r="I91" s="59"/>
      <c r="J91" s="59"/>
      <c r="K91" s="59"/>
      <c r="L91" s="59"/>
      <c r="M91" s="59"/>
      <c r="N91" s="59"/>
      <c r="O91" s="59"/>
      <c r="P91" s="59"/>
      <c r="Q91" s="59"/>
      <c r="R91" s="58"/>
    </row>
    <row r="92" spans="1:18" x14ac:dyDescent="0.25">
      <c r="A92" s="58"/>
      <c r="B92" s="58"/>
      <c r="C92" s="58"/>
      <c r="D92" s="58"/>
      <c r="E92" s="58"/>
      <c r="F92" s="59"/>
      <c r="G92" s="59"/>
      <c r="H92" s="59"/>
      <c r="I92" s="59"/>
      <c r="J92" s="59"/>
      <c r="K92" s="59"/>
      <c r="L92" s="59"/>
      <c r="M92" s="59"/>
      <c r="N92" s="59"/>
      <c r="O92" s="59"/>
      <c r="P92" s="59"/>
      <c r="Q92" s="59"/>
      <c r="R92" s="58"/>
    </row>
    <row r="93" spans="1:18" x14ac:dyDescent="0.25">
      <c r="A93" s="58"/>
      <c r="B93" s="58"/>
      <c r="C93" s="58"/>
      <c r="D93" s="58"/>
      <c r="E93" s="58"/>
      <c r="F93" s="59"/>
      <c r="G93" s="59"/>
      <c r="H93" s="59"/>
      <c r="I93" s="59"/>
      <c r="J93" s="59"/>
      <c r="K93" s="59"/>
      <c r="L93" s="59"/>
      <c r="M93" s="59"/>
      <c r="N93" s="59"/>
      <c r="O93" s="59"/>
      <c r="P93" s="59"/>
      <c r="Q93" s="59"/>
      <c r="R93" s="58"/>
    </row>
    <row r="94" spans="1:18" x14ac:dyDescent="0.25">
      <c r="A94" s="58"/>
      <c r="B94" s="58"/>
      <c r="C94" s="58"/>
      <c r="D94" s="58"/>
      <c r="E94" s="58"/>
      <c r="F94" s="59"/>
      <c r="G94" s="59"/>
      <c r="H94" s="59"/>
      <c r="I94" s="59"/>
      <c r="J94" s="59"/>
      <c r="K94" s="59"/>
      <c r="L94" s="59"/>
      <c r="M94" s="59"/>
      <c r="N94" s="59"/>
      <c r="O94" s="59"/>
      <c r="P94" s="59"/>
      <c r="Q94" s="59"/>
      <c r="R94" s="58"/>
    </row>
    <row r="95" spans="1:18" x14ac:dyDescent="0.25">
      <c r="A95" s="58"/>
      <c r="B95" s="58"/>
      <c r="C95" s="58"/>
      <c r="D95" s="58"/>
      <c r="E95" s="58"/>
      <c r="F95" s="59"/>
      <c r="G95" s="59"/>
      <c r="H95" s="59"/>
      <c r="I95" s="59"/>
      <c r="J95" s="59"/>
      <c r="K95" s="59"/>
      <c r="L95" s="59"/>
      <c r="M95" s="59"/>
      <c r="N95" s="59"/>
      <c r="O95" s="59"/>
      <c r="P95" s="59"/>
      <c r="Q95" s="59"/>
      <c r="R95" s="58"/>
    </row>
    <row r="96" spans="1:18" x14ac:dyDescent="0.25">
      <c r="A96" s="58"/>
      <c r="B96" s="58"/>
      <c r="C96" s="58"/>
      <c r="D96" s="58"/>
      <c r="E96" s="58"/>
      <c r="F96" s="59"/>
      <c r="G96" s="59"/>
      <c r="H96" s="59"/>
      <c r="I96" s="59"/>
      <c r="J96" s="59"/>
      <c r="K96" s="59"/>
      <c r="L96" s="59"/>
      <c r="M96" s="59"/>
      <c r="N96" s="59"/>
      <c r="O96" s="59"/>
      <c r="P96" s="59"/>
      <c r="Q96" s="59"/>
      <c r="R96" s="58"/>
    </row>
    <row r="97" spans="1:18" x14ac:dyDescent="0.25">
      <c r="A97" s="58"/>
      <c r="B97" s="58"/>
      <c r="C97" s="58"/>
      <c r="D97" s="58"/>
      <c r="E97" s="58"/>
      <c r="F97" s="59"/>
      <c r="G97" s="59"/>
      <c r="H97" s="59"/>
      <c r="I97" s="59"/>
      <c r="J97" s="59"/>
      <c r="K97" s="59"/>
      <c r="L97" s="59"/>
      <c r="M97" s="59"/>
      <c r="N97" s="59"/>
      <c r="O97" s="59"/>
      <c r="P97" s="59"/>
      <c r="Q97" s="59"/>
      <c r="R97" s="58"/>
    </row>
    <row r="98" spans="1:18" x14ac:dyDescent="0.25">
      <c r="A98" s="58"/>
      <c r="B98" s="58"/>
      <c r="C98" s="58"/>
      <c r="D98" s="58"/>
      <c r="E98" s="58"/>
      <c r="F98" s="59"/>
      <c r="G98" s="59"/>
      <c r="H98" s="59"/>
      <c r="I98" s="59"/>
      <c r="J98" s="59"/>
      <c r="K98" s="59"/>
      <c r="L98" s="59"/>
      <c r="M98" s="59"/>
      <c r="N98" s="59"/>
      <c r="O98" s="59"/>
      <c r="P98" s="59"/>
      <c r="Q98" s="59"/>
      <c r="R98" s="58"/>
    </row>
    <row r="99" spans="1:18" x14ac:dyDescent="0.25">
      <c r="A99" s="58"/>
      <c r="B99" s="58"/>
      <c r="C99" s="58"/>
      <c r="D99" s="58"/>
      <c r="E99" s="58"/>
      <c r="F99" s="59"/>
      <c r="G99" s="59"/>
      <c r="H99" s="59"/>
      <c r="I99" s="59"/>
      <c r="J99" s="59"/>
      <c r="K99" s="59"/>
      <c r="L99" s="59"/>
      <c r="M99" s="59"/>
      <c r="N99" s="59"/>
      <c r="O99" s="59"/>
      <c r="P99" s="59"/>
      <c r="Q99" s="59"/>
      <c r="R99" s="58"/>
    </row>
    <row r="100" spans="1:18" x14ac:dyDescent="0.25">
      <c r="A100" s="58"/>
      <c r="B100" s="58"/>
      <c r="C100" s="58"/>
      <c r="D100" s="58"/>
      <c r="E100" s="58"/>
      <c r="F100" s="59"/>
      <c r="G100" s="59"/>
      <c r="H100" s="59"/>
      <c r="I100" s="59"/>
      <c r="J100" s="59"/>
      <c r="K100" s="59"/>
      <c r="L100" s="59"/>
      <c r="M100" s="59"/>
      <c r="N100" s="59"/>
      <c r="O100" s="59"/>
      <c r="P100" s="59"/>
      <c r="Q100" s="59"/>
      <c r="R100" s="58"/>
    </row>
    <row r="101" spans="1:18" x14ac:dyDescent="0.25">
      <c r="A101" s="58"/>
      <c r="B101" s="58"/>
      <c r="C101" s="58"/>
      <c r="D101" s="58"/>
      <c r="E101" s="58"/>
      <c r="F101" s="59"/>
      <c r="G101" s="59"/>
      <c r="H101" s="59"/>
      <c r="I101" s="59"/>
      <c r="J101" s="59"/>
      <c r="K101" s="59"/>
      <c r="L101" s="59"/>
      <c r="M101" s="59"/>
      <c r="N101" s="59"/>
      <c r="O101" s="59"/>
      <c r="P101" s="59"/>
      <c r="Q101" s="59"/>
      <c r="R101" s="58"/>
    </row>
    <row r="102" spans="1:18" x14ac:dyDescent="0.25">
      <c r="A102" s="58"/>
      <c r="B102" s="58"/>
      <c r="C102" s="58"/>
      <c r="D102" s="58"/>
      <c r="E102" s="58"/>
      <c r="F102" s="59"/>
      <c r="G102" s="59"/>
      <c r="H102" s="59"/>
      <c r="I102" s="59"/>
      <c r="J102" s="59"/>
      <c r="K102" s="59"/>
      <c r="L102" s="59"/>
      <c r="M102" s="59"/>
      <c r="N102" s="59"/>
      <c r="O102" s="59"/>
      <c r="P102" s="59"/>
      <c r="Q102" s="59"/>
      <c r="R102" s="58"/>
    </row>
    <row r="103" spans="1:18" x14ac:dyDescent="0.25">
      <c r="A103" s="58"/>
      <c r="B103" s="58"/>
      <c r="C103" s="58"/>
      <c r="D103" s="58"/>
      <c r="E103" s="58"/>
      <c r="F103" s="59"/>
      <c r="G103" s="59"/>
      <c r="H103" s="59"/>
      <c r="I103" s="59"/>
      <c r="J103" s="59"/>
      <c r="K103" s="59"/>
      <c r="L103" s="59"/>
      <c r="M103" s="59"/>
      <c r="N103" s="59"/>
      <c r="O103" s="59"/>
      <c r="P103" s="59"/>
      <c r="Q103" s="59"/>
      <c r="R103" s="58"/>
    </row>
    <row r="104" spans="1:18" x14ac:dyDescent="0.25">
      <c r="A104" s="58"/>
      <c r="B104" s="58"/>
      <c r="C104" s="58"/>
      <c r="D104" s="58"/>
      <c r="E104" s="58"/>
      <c r="F104" s="59"/>
      <c r="G104" s="59"/>
      <c r="H104" s="59"/>
      <c r="I104" s="59"/>
      <c r="J104" s="59"/>
      <c r="K104" s="59"/>
      <c r="L104" s="59"/>
      <c r="M104" s="59"/>
      <c r="N104" s="59"/>
      <c r="O104" s="59"/>
      <c r="P104" s="59"/>
      <c r="Q104" s="59"/>
      <c r="R104" s="58"/>
    </row>
    <row r="105" spans="1:18" x14ac:dyDescent="0.25">
      <c r="A105" s="58"/>
      <c r="B105" s="58"/>
      <c r="C105" s="58"/>
      <c r="D105" s="58"/>
      <c r="E105" s="58"/>
      <c r="F105" s="59"/>
      <c r="G105" s="59"/>
      <c r="H105" s="59"/>
      <c r="I105" s="59"/>
      <c r="J105" s="59"/>
      <c r="K105" s="59"/>
      <c r="L105" s="59"/>
      <c r="M105" s="59"/>
      <c r="N105" s="59"/>
      <c r="O105" s="59"/>
      <c r="P105" s="59"/>
      <c r="Q105" s="59"/>
      <c r="R105" s="58"/>
    </row>
    <row r="106" spans="1:18" x14ac:dyDescent="0.25">
      <c r="A106" s="58"/>
      <c r="B106" s="58"/>
      <c r="C106" s="58"/>
      <c r="D106" s="58"/>
      <c r="E106" s="58"/>
      <c r="F106" s="59"/>
      <c r="G106" s="59"/>
      <c r="H106" s="59"/>
      <c r="I106" s="59"/>
      <c r="J106" s="59"/>
      <c r="K106" s="59"/>
      <c r="L106" s="59"/>
      <c r="M106" s="59"/>
      <c r="N106" s="59"/>
      <c r="O106" s="59"/>
      <c r="P106" s="59"/>
      <c r="Q106" s="59"/>
      <c r="R106" s="58"/>
    </row>
    <row r="107" spans="1:18" x14ac:dyDescent="0.25">
      <c r="A107" s="58"/>
      <c r="B107" s="58"/>
      <c r="C107" s="58"/>
      <c r="D107" s="58"/>
      <c r="E107" s="58"/>
      <c r="F107" s="59"/>
      <c r="G107" s="59"/>
      <c r="H107" s="59"/>
      <c r="I107" s="59"/>
      <c r="J107" s="59"/>
      <c r="K107" s="59"/>
      <c r="L107" s="59"/>
      <c r="M107" s="59"/>
      <c r="N107" s="59"/>
      <c r="O107" s="59"/>
      <c r="P107" s="59"/>
      <c r="Q107" s="59"/>
      <c r="R107" s="58"/>
    </row>
    <row r="108" spans="1:18" x14ac:dyDescent="0.25">
      <c r="A108" s="58"/>
      <c r="B108" s="58"/>
      <c r="C108" s="58"/>
      <c r="D108" s="58"/>
      <c r="E108" s="58"/>
      <c r="F108" s="59"/>
      <c r="G108" s="59"/>
      <c r="H108" s="59"/>
      <c r="I108" s="59"/>
      <c r="J108" s="59"/>
      <c r="K108" s="59"/>
      <c r="L108" s="59"/>
      <c r="M108" s="59"/>
      <c r="N108" s="59"/>
      <c r="O108" s="59"/>
      <c r="P108" s="59"/>
      <c r="Q108" s="59"/>
      <c r="R108" s="58"/>
    </row>
    <row r="109" spans="1:18" x14ac:dyDescent="0.25">
      <c r="A109" s="58"/>
      <c r="B109" s="58"/>
      <c r="C109" s="58"/>
      <c r="D109" s="58"/>
      <c r="E109" s="58"/>
      <c r="F109" s="59"/>
      <c r="G109" s="59"/>
      <c r="H109" s="59"/>
      <c r="I109" s="59"/>
      <c r="J109" s="59"/>
      <c r="K109" s="59"/>
      <c r="L109" s="59"/>
      <c r="M109" s="59"/>
      <c r="N109" s="59"/>
      <c r="O109" s="59"/>
      <c r="P109" s="59"/>
      <c r="Q109" s="59"/>
      <c r="R109" s="58"/>
    </row>
    <row r="110" spans="1:18" x14ac:dyDescent="0.25">
      <c r="A110" s="58"/>
      <c r="B110" s="58"/>
      <c r="C110" s="58"/>
      <c r="D110" s="58"/>
      <c r="E110" s="58"/>
      <c r="F110" s="59"/>
      <c r="G110" s="59"/>
      <c r="H110" s="59"/>
      <c r="I110" s="59"/>
      <c r="J110" s="59"/>
      <c r="K110" s="59"/>
      <c r="L110" s="59"/>
      <c r="M110" s="59"/>
      <c r="N110" s="59"/>
      <c r="O110" s="59"/>
      <c r="P110" s="59"/>
      <c r="Q110" s="59"/>
      <c r="R110" s="58"/>
    </row>
    <row r="111" spans="1:18" x14ac:dyDescent="0.25">
      <c r="A111" s="58"/>
      <c r="B111" s="58"/>
      <c r="C111" s="58"/>
      <c r="D111" s="58"/>
      <c r="E111" s="58"/>
      <c r="F111" s="59"/>
      <c r="G111" s="59"/>
      <c r="H111" s="59"/>
      <c r="I111" s="59"/>
      <c r="J111" s="59"/>
      <c r="K111" s="59"/>
      <c r="L111" s="59"/>
      <c r="M111" s="59"/>
      <c r="N111" s="59"/>
      <c r="O111" s="59"/>
      <c r="P111" s="59"/>
      <c r="Q111" s="59"/>
      <c r="R111" s="58"/>
    </row>
    <row r="112" spans="1:18" x14ac:dyDescent="0.25">
      <c r="A112" s="58"/>
      <c r="B112" s="58"/>
      <c r="C112" s="58"/>
      <c r="D112" s="58"/>
      <c r="E112" s="58"/>
      <c r="F112" s="59"/>
      <c r="G112" s="59"/>
      <c r="H112" s="59"/>
      <c r="I112" s="59"/>
      <c r="J112" s="59"/>
      <c r="K112" s="59"/>
      <c r="L112" s="59"/>
      <c r="M112" s="59"/>
      <c r="N112" s="59"/>
      <c r="O112" s="59"/>
      <c r="P112" s="59"/>
      <c r="Q112" s="59"/>
      <c r="R112" s="58"/>
    </row>
    <row r="113" spans="6:17" x14ac:dyDescent="0.25">
      <c r="F113" s="47"/>
      <c r="G113" s="47"/>
      <c r="H113" s="47"/>
      <c r="I113" s="47"/>
      <c r="J113" s="47"/>
      <c r="K113" s="47"/>
      <c r="L113" s="47"/>
      <c r="M113" s="47"/>
      <c r="N113" s="47"/>
      <c r="O113" s="47"/>
      <c r="P113" s="47"/>
      <c r="Q113" s="47"/>
    </row>
    <row r="114" spans="6:17" x14ac:dyDescent="0.25">
      <c r="F114" s="47"/>
      <c r="G114" s="47"/>
      <c r="H114" s="47"/>
      <c r="I114" s="47"/>
      <c r="J114" s="47"/>
      <c r="K114" s="47"/>
      <c r="L114" s="47"/>
      <c r="M114" s="47"/>
      <c r="N114" s="47"/>
      <c r="O114" s="47"/>
      <c r="P114" s="47"/>
      <c r="Q114" s="47"/>
    </row>
    <row r="115" spans="6:17" x14ac:dyDescent="0.25">
      <c r="F115" s="47"/>
      <c r="G115" s="47"/>
      <c r="H115" s="47"/>
      <c r="I115" s="47"/>
      <c r="J115" s="47"/>
      <c r="K115" s="47"/>
      <c r="L115" s="47"/>
      <c r="M115" s="47"/>
      <c r="N115" s="47"/>
      <c r="O115" s="47"/>
      <c r="P115" s="47"/>
      <c r="Q115" s="47"/>
    </row>
    <row r="116" spans="6:17" x14ac:dyDescent="0.25">
      <c r="F116" s="47"/>
      <c r="G116" s="47"/>
      <c r="H116" s="47"/>
      <c r="I116" s="47"/>
      <c r="J116" s="47"/>
      <c r="K116" s="47"/>
      <c r="L116" s="47"/>
      <c r="M116" s="47"/>
      <c r="N116" s="47"/>
      <c r="O116" s="47"/>
      <c r="P116" s="47"/>
      <c r="Q116" s="47"/>
    </row>
    <row r="117" spans="6:17" x14ac:dyDescent="0.25">
      <c r="F117" s="47"/>
      <c r="G117" s="47"/>
      <c r="H117" s="47"/>
      <c r="I117" s="47"/>
      <c r="J117" s="47"/>
      <c r="K117" s="47"/>
      <c r="L117" s="47"/>
      <c r="M117" s="47"/>
      <c r="N117" s="47"/>
      <c r="O117" s="47"/>
      <c r="P117" s="47"/>
      <c r="Q117" s="47"/>
    </row>
    <row r="118" spans="6:17" x14ac:dyDescent="0.25">
      <c r="F118" s="47"/>
      <c r="G118" s="47"/>
      <c r="H118" s="47"/>
      <c r="I118" s="47"/>
      <c r="J118" s="47"/>
      <c r="K118" s="47"/>
      <c r="L118" s="47"/>
      <c r="M118" s="47"/>
      <c r="N118" s="47"/>
      <c r="O118" s="47"/>
      <c r="P118" s="47"/>
      <c r="Q118" s="47"/>
    </row>
    <row r="119" spans="6:17" x14ac:dyDescent="0.25">
      <c r="F119" s="47"/>
      <c r="G119" s="47"/>
      <c r="H119" s="47"/>
      <c r="I119" s="47"/>
      <c r="J119" s="47"/>
      <c r="K119" s="47"/>
      <c r="L119" s="47"/>
      <c r="M119" s="47"/>
      <c r="N119" s="47"/>
      <c r="O119" s="47"/>
      <c r="P119" s="47"/>
      <c r="Q119" s="47"/>
    </row>
    <row r="120" spans="6:17" x14ac:dyDescent="0.25">
      <c r="F120" s="47"/>
      <c r="G120" s="47"/>
      <c r="H120" s="47"/>
      <c r="I120" s="47"/>
      <c r="J120" s="47"/>
      <c r="K120" s="47"/>
      <c r="L120" s="47"/>
      <c r="M120" s="47"/>
      <c r="N120" s="47"/>
      <c r="O120" s="47"/>
      <c r="P120" s="47"/>
      <c r="Q120" s="47"/>
    </row>
    <row r="121" spans="6:17" x14ac:dyDescent="0.25">
      <c r="F121" s="47"/>
      <c r="G121" s="47"/>
      <c r="H121" s="47"/>
      <c r="I121" s="47"/>
      <c r="J121" s="47"/>
      <c r="K121" s="47"/>
      <c r="L121" s="47"/>
      <c r="M121" s="47"/>
      <c r="N121" s="47"/>
      <c r="O121" s="47"/>
      <c r="P121" s="47"/>
      <c r="Q121" s="47"/>
    </row>
    <row r="122" spans="6:17" x14ac:dyDescent="0.25">
      <c r="F122" s="47"/>
      <c r="G122" s="47"/>
      <c r="H122" s="47"/>
      <c r="I122" s="47"/>
      <c r="J122" s="47"/>
      <c r="K122" s="47"/>
      <c r="L122" s="47"/>
      <c r="M122" s="47"/>
      <c r="N122" s="47"/>
      <c r="O122" s="47"/>
      <c r="P122" s="47"/>
      <c r="Q122" s="47"/>
    </row>
    <row r="123" spans="6:17" x14ac:dyDescent="0.25">
      <c r="F123" s="47"/>
      <c r="G123" s="47"/>
      <c r="H123" s="47"/>
      <c r="I123" s="47"/>
      <c r="J123" s="47"/>
      <c r="K123" s="47"/>
      <c r="L123" s="47"/>
      <c r="M123" s="47"/>
      <c r="N123" s="47"/>
      <c r="O123" s="47"/>
      <c r="P123" s="47"/>
      <c r="Q123" s="47"/>
    </row>
    <row r="124" spans="6:17" x14ac:dyDescent="0.25">
      <c r="F124" s="47"/>
      <c r="G124" s="47"/>
      <c r="H124" s="47"/>
      <c r="I124" s="47"/>
      <c r="J124" s="47"/>
      <c r="K124" s="47"/>
      <c r="L124" s="47"/>
      <c r="M124" s="47"/>
      <c r="N124" s="47"/>
      <c r="O124" s="47"/>
      <c r="P124" s="47"/>
      <c r="Q124" s="47"/>
    </row>
    <row r="125" spans="6:17" x14ac:dyDescent="0.25">
      <c r="F125" s="47"/>
      <c r="G125" s="47"/>
      <c r="H125" s="47"/>
      <c r="I125" s="47"/>
      <c r="J125" s="47"/>
      <c r="K125" s="47"/>
      <c r="L125" s="47"/>
      <c r="M125" s="47"/>
      <c r="N125" s="47"/>
      <c r="O125" s="47"/>
      <c r="P125" s="47"/>
      <c r="Q125" s="47"/>
    </row>
    <row r="126" spans="6:17" x14ac:dyDescent="0.25">
      <c r="F126" s="47"/>
      <c r="G126" s="47"/>
      <c r="H126" s="47"/>
      <c r="I126" s="47"/>
      <c r="J126" s="47"/>
      <c r="K126" s="47"/>
      <c r="L126" s="47"/>
      <c r="M126" s="47"/>
      <c r="N126" s="47"/>
      <c r="O126" s="47"/>
      <c r="P126" s="47"/>
      <c r="Q126" s="47"/>
    </row>
    <row r="127" spans="6:17" x14ac:dyDescent="0.25">
      <c r="F127" s="47"/>
      <c r="G127" s="47"/>
      <c r="H127" s="47"/>
      <c r="I127" s="47"/>
      <c r="J127" s="47"/>
      <c r="K127" s="47"/>
      <c r="L127" s="47"/>
      <c r="M127" s="47"/>
      <c r="N127" s="47"/>
      <c r="O127" s="47"/>
      <c r="P127" s="47"/>
      <c r="Q127" s="47"/>
    </row>
    <row r="128" spans="6:17" x14ac:dyDescent="0.25">
      <c r="F128" s="47"/>
      <c r="G128" s="47"/>
      <c r="H128" s="47"/>
      <c r="I128" s="47"/>
      <c r="J128" s="47"/>
      <c r="K128" s="47"/>
      <c r="L128" s="47"/>
      <c r="M128" s="47"/>
      <c r="N128" s="47"/>
      <c r="O128" s="47"/>
      <c r="P128" s="47"/>
      <c r="Q128" s="47"/>
    </row>
    <row r="129" spans="6:17" x14ac:dyDescent="0.25">
      <c r="F129" s="47"/>
      <c r="G129" s="47"/>
      <c r="H129" s="47"/>
      <c r="I129" s="47"/>
      <c r="J129" s="47"/>
      <c r="K129" s="47"/>
      <c r="L129" s="47"/>
      <c r="M129" s="47"/>
      <c r="N129" s="47"/>
      <c r="O129" s="47"/>
      <c r="P129" s="47"/>
      <c r="Q129" s="47"/>
    </row>
    <row r="130" spans="6:17" x14ac:dyDescent="0.25">
      <c r="F130" s="47"/>
      <c r="G130" s="47"/>
      <c r="H130" s="47"/>
      <c r="I130" s="47"/>
      <c r="J130" s="47"/>
      <c r="K130" s="47"/>
      <c r="L130" s="47"/>
      <c r="M130" s="47"/>
      <c r="N130" s="47"/>
      <c r="O130" s="47"/>
      <c r="P130" s="47"/>
      <c r="Q130" s="47"/>
    </row>
    <row r="131" spans="6:17" x14ac:dyDescent="0.25">
      <c r="F131" s="47"/>
      <c r="G131" s="47"/>
      <c r="H131" s="47"/>
      <c r="I131" s="47"/>
      <c r="J131" s="47"/>
      <c r="K131" s="47"/>
      <c r="L131" s="47"/>
      <c r="M131" s="47"/>
      <c r="N131" s="47"/>
      <c r="O131" s="47"/>
      <c r="P131" s="47"/>
      <c r="Q131" s="47"/>
    </row>
    <row r="132" spans="6:17" x14ac:dyDescent="0.25">
      <c r="F132" s="47"/>
      <c r="G132" s="47"/>
      <c r="H132" s="47"/>
      <c r="I132" s="47"/>
      <c r="J132" s="47"/>
      <c r="K132" s="47"/>
      <c r="L132" s="47"/>
      <c r="M132" s="47"/>
      <c r="N132" s="47"/>
      <c r="O132" s="47"/>
      <c r="P132" s="47"/>
      <c r="Q132" s="47"/>
    </row>
    <row r="133" spans="6:17" x14ac:dyDescent="0.25">
      <c r="F133" s="47"/>
      <c r="G133" s="47"/>
      <c r="H133" s="47"/>
      <c r="I133" s="47"/>
      <c r="J133" s="47"/>
      <c r="K133" s="47"/>
      <c r="L133" s="47"/>
      <c r="M133" s="47"/>
      <c r="N133" s="47"/>
      <c r="O133" s="47"/>
      <c r="P133" s="47"/>
      <c r="Q133" s="47"/>
    </row>
    <row r="134" spans="6:17" x14ac:dyDescent="0.25">
      <c r="F134" s="47"/>
      <c r="G134" s="47"/>
      <c r="H134" s="47"/>
      <c r="I134" s="47"/>
      <c r="J134" s="47"/>
      <c r="K134" s="47"/>
      <c r="L134" s="47"/>
      <c r="M134" s="47"/>
      <c r="N134" s="47"/>
      <c r="O134" s="47"/>
      <c r="P134" s="47"/>
      <c r="Q134" s="47"/>
    </row>
    <row r="135" spans="6:17" x14ac:dyDescent="0.25">
      <c r="F135" s="47"/>
      <c r="G135" s="47"/>
      <c r="H135" s="47"/>
      <c r="I135" s="47"/>
      <c r="J135" s="47"/>
      <c r="K135" s="47"/>
      <c r="L135" s="47"/>
      <c r="M135" s="47"/>
      <c r="N135" s="47"/>
      <c r="O135" s="47"/>
      <c r="P135" s="47"/>
      <c r="Q135" s="47"/>
    </row>
    <row r="136" spans="6:17" x14ac:dyDescent="0.25">
      <c r="F136" s="47"/>
      <c r="G136" s="47"/>
      <c r="H136" s="47"/>
      <c r="I136" s="47"/>
      <c r="J136" s="47"/>
      <c r="K136" s="47"/>
      <c r="L136" s="47"/>
      <c r="M136" s="47"/>
      <c r="N136" s="47"/>
      <c r="O136" s="47"/>
      <c r="P136" s="47"/>
      <c r="Q136" s="47"/>
    </row>
    <row r="137" spans="6:17" x14ac:dyDescent="0.25">
      <c r="F137" s="47"/>
      <c r="G137" s="47"/>
      <c r="H137" s="47"/>
      <c r="I137" s="47"/>
      <c r="J137" s="47"/>
      <c r="K137" s="47"/>
      <c r="L137" s="47"/>
      <c r="M137" s="47"/>
      <c r="N137" s="47"/>
      <c r="O137" s="47"/>
      <c r="P137" s="47"/>
      <c r="Q137" s="47"/>
    </row>
    <row r="138" spans="6:17" x14ac:dyDescent="0.25">
      <c r="F138" s="47"/>
      <c r="G138" s="47"/>
      <c r="H138" s="47"/>
      <c r="I138" s="47"/>
      <c r="J138" s="47"/>
      <c r="K138" s="47"/>
      <c r="L138" s="47"/>
      <c r="M138" s="47"/>
      <c r="N138" s="47"/>
      <c r="O138" s="47"/>
      <c r="P138" s="47"/>
      <c r="Q138" s="47"/>
    </row>
    <row r="139" spans="6:17" x14ac:dyDescent="0.25">
      <c r="F139" s="47"/>
      <c r="G139" s="47"/>
      <c r="H139" s="47"/>
      <c r="I139" s="47"/>
      <c r="J139" s="47"/>
      <c r="K139" s="47"/>
      <c r="L139" s="47"/>
      <c r="M139" s="47"/>
      <c r="N139" s="47"/>
      <c r="O139" s="47"/>
      <c r="P139" s="47"/>
      <c r="Q139" s="47"/>
    </row>
    <row r="140" spans="6:17" x14ac:dyDescent="0.25">
      <c r="F140" s="47"/>
      <c r="G140" s="47"/>
      <c r="H140" s="47"/>
      <c r="I140" s="47"/>
      <c r="J140" s="47"/>
      <c r="K140" s="47"/>
      <c r="L140" s="47"/>
      <c r="M140" s="47"/>
      <c r="N140" s="47"/>
      <c r="O140" s="47"/>
      <c r="P140" s="47"/>
      <c r="Q140" s="47"/>
    </row>
    <row r="141" spans="6:17" x14ac:dyDescent="0.25">
      <c r="F141" s="47"/>
      <c r="G141" s="47"/>
      <c r="H141" s="47"/>
      <c r="I141" s="47"/>
      <c r="J141" s="47"/>
      <c r="K141" s="47"/>
      <c r="L141" s="47"/>
      <c r="M141" s="47"/>
      <c r="N141" s="47"/>
      <c r="O141" s="47"/>
      <c r="P141" s="47"/>
      <c r="Q141" s="47"/>
    </row>
    <row r="142" spans="6:17" x14ac:dyDescent="0.25">
      <c r="F142" s="47"/>
      <c r="G142" s="47"/>
      <c r="H142" s="47"/>
      <c r="I142" s="47"/>
      <c r="J142" s="47"/>
      <c r="K142" s="47"/>
      <c r="L142" s="47"/>
      <c r="M142" s="47"/>
      <c r="N142" s="47"/>
      <c r="O142" s="47"/>
      <c r="P142" s="47"/>
      <c r="Q142" s="47"/>
    </row>
    <row r="143" spans="6:17" x14ac:dyDescent="0.25">
      <c r="F143" s="47"/>
      <c r="G143" s="47"/>
      <c r="H143" s="47"/>
      <c r="I143" s="47"/>
      <c r="J143" s="47"/>
      <c r="K143" s="47"/>
      <c r="L143" s="47"/>
      <c r="M143" s="47"/>
      <c r="N143" s="47"/>
      <c r="O143" s="47"/>
      <c r="P143" s="47"/>
      <c r="Q143" s="47"/>
    </row>
    <row r="144" spans="6:17" x14ac:dyDescent="0.25">
      <c r="F144" s="47"/>
      <c r="G144" s="47"/>
      <c r="H144" s="47"/>
      <c r="I144" s="47"/>
      <c r="J144" s="47"/>
      <c r="K144" s="47"/>
      <c r="L144" s="47"/>
      <c r="M144" s="47"/>
      <c r="N144" s="47"/>
      <c r="O144" s="47"/>
      <c r="P144" s="47"/>
      <c r="Q144" s="47"/>
    </row>
    <row r="145" spans="6:17" x14ac:dyDescent="0.25">
      <c r="F145" s="47"/>
      <c r="G145" s="47"/>
      <c r="H145" s="47"/>
      <c r="I145" s="47"/>
      <c r="J145" s="47"/>
      <c r="K145" s="47"/>
      <c r="L145" s="47"/>
      <c r="M145" s="47"/>
      <c r="N145" s="47"/>
      <c r="O145" s="47"/>
      <c r="P145" s="47"/>
      <c r="Q145" s="47"/>
    </row>
    <row r="146" spans="6:17" x14ac:dyDescent="0.25">
      <c r="F146" s="47"/>
      <c r="G146" s="47"/>
      <c r="H146" s="47"/>
      <c r="I146" s="47"/>
      <c r="J146" s="47"/>
      <c r="K146" s="47"/>
      <c r="L146" s="47"/>
      <c r="M146" s="47"/>
      <c r="N146" s="47"/>
      <c r="O146" s="47"/>
      <c r="P146" s="47"/>
      <c r="Q146" s="47"/>
    </row>
    <row r="147" spans="6:17" x14ac:dyDescent="0.25">
      <c r="F147" s="47"/>
      <c r="G147" s="47"/>
      <c r="H147" s="47"/>
      <c r="I147" s="47"/>
      <c r="J147" s="47"/>
      <c r="K147" s="47"/>
      <c r="L147" s="47"/>
      <c r="M147" s="47"/>
      <c r="N147" s="47"/>
      <c r="O147" s="47"/>
      <c r="P147" s="47"/>
      <c r="Q147" s="47"/>
    </row>
    <row r="148" spans="6:17" x14ac:dyDescent="0.25">
      <c r="F148" s="47"/>
      <c r="G148" s="47"/>
      <c r="H148" s="47"/>
      <c r="I148" s="47"/>
      <c r="J148" s="47"/>
      <c r="K148" s="47"/>
      <c r="L148" s="47"/>
      <c r="M148" s="47"/>
      <c r="N148" s="47"/>
      <c r="O148" s="47"/>
      <c r="P148" s="47"/>
      <c r="Q148" s="47"/>
    </row>
    <row r="149" spans="6:17" x14ac:dyDescent="0.25">
      <c r="F149" s="47"/>
      <c r="G149" s="47"/>
      <c r="H149" s="47"/>
      <c r="I149" s="47"/>
      <c r="J149" s="47"/>
      <c r="K149" s="47"/>
      <c r="L149" s="47"/>
      <c r="M149" s="47"/>
      <c r="N149" s="47"/>
      <c r="O149" s="47"/>
      <c r="P149" s="47"/>
      <c r="Q149" s="47"/>
    </row>
    <row r="150" spans="6:17" x14ac:dyDescent="0.25">
      <c r="F150" s="47"/>
      <c r="G150" s="47"/>
      <c r="H150" s="47"/>
      <c r="I150" s="47"/>
      <c r="J150" s="47"/>
      <c r="K150" s="47"/>
      <c r="L150" s="47"/>
      <c r="M150" s="47"/>
      <c r="N150" s="47"/>
      <c r="O150" s="47"/>
      <c r="P150" s="47"/>
      <c r="Q150" s="47"/>
    </row>
    <row r="151" spans="6:17" x14ac:dyDescent="0.25">
      <c r="F151" s="47"/>
      <c r="G151" s="47"/>
      <c r="H151" s="47"/>
      <c r="I151" s="47"/>
      <c r="J151" s="47"/>
      <c r="K151" s="47"/>
      <c r="L151" s="47"/>
      <c r="M151" s="47"/>
      <c r="N151" s="47"/>
      <c r="O151" s="47"/>
      <c r="P151" s="47"/>
      <c r="Q151" s="47"/>
    </row>
    <row r="152" spans="6:17" x14ac:dyDescent="0.25">
      <c r="F152" s="47"/>
      <c r="G152" s="47"/>
      <c r="H152" s="47"/>
      <c r="I152" s="47"/>
      <c r="J152" s="47"/>
      <c r="K152" s="47"/>
      <c r="L152" s="47"/>
      <c r="M152" s="47"/>
      <c r="N152" s="47"/>
      <c r="O152" s="47"/>
      <c r="P152" s="47"/>
      <c r="Q152" s="47"/>
    </row>
    <row r="153" spans="6:17" x14ac:dyDescent="0.25">
      <c r="F153" s="47"/>
      <c r="G153" s="47"/>
      <c r="H153" s="47"/>
      <c r="I153" s="47"/>
      <c r="J153" s="47"/>
      <c r="K153" s="47"/>
      <c r="L153" s="47"/>
      <c r="M153" s="47"/>
      <c r="N153" s="47"/>
      <c r="O153" s="47"/>
      <c r="P153" s="47"/>
      <c r="Q153" s="47"/>
    </row>
    <row r="154" spans="6:17" x14ac:dyDescent="0.25">
      <c r="F154" s="47"/>
      <c r="G154" s="47"/>
      <c r="H154" s="47"/>
      <c r="I154" s="47"/>
      <c r="J154" s="47"/>
      <c r="K154" s="47"/>
      <c r="L154" s="47"/>
      <c r="M154" s="47"/>
      <c r="N154" s="47"/>
      <c r="O154" s="47"/>
      <c r="P154" s="47"/>
      <c r="Q154" s="47"/>
    </row>
    <row r="155" spans="6:17" x14ac:dyDescent="0.25">
      <c r="F155" s="47"/>
      <c r="G155" s="47"/>
      <c r="H155" s="47"/>
      <c r="I155" s="47"/>
      <c r="J155" s="47"/>
      <c r="K155" s="47"/>
      <c r="L155" s="47"/>
      <c r="M155" s="47"/>
      <c r="N155" s="47"/>
      <c r="O155" s="47"/>
      <c r="P155" s="47"/>
      <c r="Q155" s="47"/>
    </row>
    <row r="156" spans="6:17" x14ac:dyDescent="0.25">
      <c r="F156" s="47"/>
      <c r="G156" s="47"/>
      <c r="H156" s="47"/>
      <c r="I156" s="47"/>
      <c r="J156" s="47"/>
      <c r="K156" s="47"/>
      <c r="L156" s="47"/>
      <c r="M156" s="47"/>
      <c r="N156" s="47"/>
      <c r="O156" s="47"/>
      <c r="P156" s="47"/>
      <c r="Q156" s="47"/>
    </row>
    <row r="157" spans="6:17" x14ac:dyDescent="0.25">
      <c r="F157" s="47"/>
      <c r="G157" s="47"/>
      <c r="H157" s="47"/>
      <c r="I157" s="47"/>
      <c r="J157" s="47"/>
      <c r="K157" s="47"/>
      <c r="L157" s="47"/>
      <c r="M157" s="47"/>
      <c r="N157" s="47"/>
      <c r="O157" s="47"/>
      <c r="P157" s="47"/>
      <c r="Q157" s="47"/>
    </row>
    <row r="158" spans="6:17" x14ac:dyDescent="0.25">
      <c r="F158" s="47"/>
      <c r="G158" s="47"/>
      <c r="H158" s="47"/>
      <c r="I158" s="47"/>
      <c r="J158" s="47"/>
      <c r="K158" s="47"/>
      <c r="L158" s="47"/>
      <c r="M158" s="47"/>
      <c r="N158" s="47"/>
      <c r="O158" s="47"/>
      <c r="P158" s="47"/>
      <c r="Q158" s="47"/>
    </row>
    <row r="159" spans="6:17" x14ac:dyDescent="0.25">
      <c r="F159" s="47"/>
      <c r="G159" s="47"/>
      <c r="H159" s="47"/>
      <c r="I159" s="47"/>
      <c r="J159" s="47"/>
      <c r="K159" s="47"/>
      <c r="L159" s="47"/>
      <c r="M159" s="47"/>
      <c r="N159" s="47"/>
      <c r="O159" s="47"/>
      <c r="P159" s="47"/>
      <c r="Q159" s="47"/>
    </row>
    <row r="160" spans="6:17" x14ac:dyDescent="0.25">
      <c r="F160" s="47"/>
      <c r="G160" s="47"/>
      <c r="H160" s="47"/>
      <c r="I160" s="47"/>
      <c r="J160" s="47"/>
      <c r="K160" s="47"/>
      <c r="L160" s="47"/>
      <c r="M160" s="47"/>
      <c r="N160" s="47"/>
      <c r="O160" s="47"/>
      <c r="P160" s="47"/>
      <c r="Q160" s="47"/>
    </row>
    <row r="161" spans="6:17" x14ac:dyDescent="0.25">
      <c r="F161" s="47"/>
      <c r="G161" s="47"/>
      <c r="H161" s="47"/>
      <c r="I161" s="47"/>
      <c r="J161" s="47"/>
      <c r="K161" s="47"/>
      <c r="L161" s="47"/>
      <c r="M161" s="47"/>
      <c r="N161" s="47"/>
      <c r="O161" s="47"/>
      <c r="P161" s="47"/>
      <c r="Q161" s="47"/>
    </row>
    <row r="162" spans="6:17" x14ac:dyDescent="0.25">
      <c r="F162" s="47"/>
      <c r="G162" s="47"/>
      <c r="H162" s="47"/>
      <c r="I162" s="47"/>
      <c r="J162" s="47"/>
      <c r="K162" s="47"/>
      <c r="L162" s="47"/>
      <c r="M162" s="47"/>
      <c r="N162" s="47"/>
      <c r="O162" s="47"/>
      <c r="P162" s="47"/>
      <c r="Q162" s="47"/>
    </row>
    <row r="163" spans="6:17" x14ac:dyDescent="0.25">
      <c r="F163" s="47"/>
      <c r="G163" s="47"/>
      <c r="H163" s="47"/>
      <c r="I163" s="47"/>
      <c r="J163" s="47"/>
      <c r="K163" s="47"/>
      <c r="L163" s="47"/>
      <c r="M163" s="47"/>
      <c r="N163" s="47"/>
      <c r="O163" s="47"/>
      <c r="P163" s="47"/>
      <c r="Q163" s="47"/>
    </row>
    <row r="164" spans="6:17" x14ac:dyDescent="0.25">
      <c r="F164" s="47"/>
      <c r="G164" s="47"/>
      <c r="H164" s="47"/>
      <c r="I164" s="47"/>
      <c r="J164" s="47"/>
      <c r="K164" s="47"/>
      <c r="L164" s="47"/>
      <c r="M164" s="47"/>
      <c r="N164" s="47"/>
      <c r="O164" s="47"/>
      <c r="P164" s="47"/>
      <c r="Q164" s="47"/>
    </row>
    <row r="165" spans="6:17" x14ac:dyDescent="0.25">
      <c r="F165" s="47"/>
      <c r="G165" s="47"/>
      <c r="H165" s="47"/>
      <c r="I165" s="47"/>
      <c r="J165" s="47"/>
      <c r="K165" s="47"/>
      <c r="L165" s="47"/>
      <c r="M165" s="47"/>
      <c r="N165" s="47"/>
      <c r="O165" s="47"/>
      <c r="P165" s="47"/>
      <c r="Q165" s="47"/>
    </row>
    <row r="166" spans="6:17" x14ac:dyDescent="0.25">
      <c r="F166" s="47"/>
      <c r="G166" s="47"/>
      <c r="H166" s="47"/>
      <c r="I166" s="47"/>
      <c r="J166" s="47"/>
      <c r="K166" s="47"/>
      <c r="L166" s="47"/>
      <c r="M166" s="47"/>
      <c r="N166" s="47"/>
      <c r="O166" s="47"/>
      <c r="P166" s="47"/>
      <c r="Q166" s="47"/>
    </row>
    <row r="167" spans="6:17" x14ac:dyDescent="0.25">
      <c r="F167" s="47"/>
      <c r="G167" s="47"/>
      <c r="H167" s="47"/>
      <c r="I167" s="47"/>
      <c r="J167" s="47"/>
      <c r="K167" s="47"/>
      <c r="L167" s="47"/>
      <c r="M167" s="47"/>
      <c r="N167" s="47"/>
      <c r="O167" s="47"/>
      <c r="P167" s="47"/>
      <c r="Q167" s="47"/>
    </row>
    <row r="168" spans="6:17" x14ac:dyDescent="0.25">
      <c r="F168" s="47"/>
      <c r="G168" s="47"/>
      <c r="H168" s="47"/>
      <c r="I168" s="47"/>
      <c r="J168" s="47"/>
      <c r="K168" s="47"/>
      <c r="L168" s="47"/>
      <c r="M168" s="47"/>
      <c r="N168" s="47"/>
      <c r="O168" s="47"/>
      <c r="P168" s="47"/>
      <c r="Q168" s="47"/>
    </row>
    <row r="169" spans="6:17" x14ac:dyDescent="0.25">
      <c r="F169" s="47"/>
      <c r="G169" s="47"/>
      <c r="H169" s="47"/>
      <c r="I169" s="47"/>
      <c r="J169" s="47"/>
      <c r="K169" s="47"/>
      <c r="L169" s="47"/>
      <c r="M169" s="47"/>
      <c r="N169" s="47"/>
      <c r="O169" s="47"/>
      <c r="P169" s="47"/>
      <c r="Q169" s="47"/>
    </row>
    <row r="170" spans="6:17" x14ac:dyDescent="0.25">
      <c r="F170" s="47"/>
      <c r="G170" s="47"/>
      <c r="H170" s="47"/>
      <c r="I170" s="47"/>
      <c r="J170" s="47"/>
      <c r="K170" s="47"/>
      <c r="L170" s="47"/>
      <c r="M170" s="47"/>
      <c r="N170" s="47"/>
      <c r="O170" s="47"/>
      <c r="P170" s="47"/>
      <c r="Q170" s="47"/>
    </row>
    <row r="171" spans="6:17" x14ac:dyDescent="0.25">
      <c r="F171" s="47"/>
      <c r="G171" s="47"/>
      <c r="H171" s="47"/>
      <c r="I171" s="47"/>
      <c r="J171" s="47"/>
      <c r="K171" s="47"/>
      <c r="L171" s="47"/>
      <c r="M171" s="47"/>
      <c r="N171" s="47"/>
      <c r="O171" s="47"/>
      <c r="P171" s="47"/>
      <c r="Q171" s="47"/>
    </row>
    <row r="172" spans="6:17" x14ac:dyDescent="0.25">
      <c r="F172" s="47"/>
      <c r="G172" s="47"/>
      <c r="H172" s="47"/>
      <c r="I172" s="47"/>
      <c r="J172" s="47"/>
      <c r="K172" s="47"/>
      <c r="L172" s="47"/>
      <c r="M172" s="47"/>
      <c r="N172" s="47"/>
      <c r="O172" s="47"/>
      <c r="P172" s="47"/>
      <c r="Q172" s="47"/>
    </row>
    <row r="173" spans="6:17" x14ac:dyDescent="0.25">
      <c r="F173" s="47"/>
      <c r="G173" s="47"/>
      <c r="H173" s="47"/>
      <c r="I173" s="47"/>
      <c r="J173" s="47"/>
      <c r="K173" s="47"/>
      <c r="L173" s="47"/>
      <c r="M173" s="47"/>
      <c r="N173" s="47"/>
      <c r="O173" s="47"/>
      <c r="P173" s="47"/>
      <c r="Q173" s="47"/>
    </row>
    <row r="174" spans="6:17" x14ac:dyDescent="0.25">
      <c r="F174" s="47"/>
      <c r="G174" s="47"/>
      <c r="H174" s="47"/>
      <c r="I174" s="47"/>
      <c r="J174" s="47"/>
      <c r="K174" s="47"/>
      <c r="L174" s="47"/>
      <c r="M174" s="47"/>
      <c r="N174" s="47"/>
      <c r="O174" s="47"/>
      <c r="P174" s="47"/>
      <c r="Q174" s="47"/>
    </row>
    <row r="175" spans="6:17" x14ac:dyDescent="0.25">
      <c r="F175" s="47"/>
      <c r="G175" s="47"/>
      <c r="H175" s="47"/>
      <c r="I175" s="47"/>
      <c r="J175" s="47"/>
      <c r="K175" s="47"/>
      <c r="L175" s="47"/>
      <c r="M175" s="47"/>
      <c r="N175" s="47"/>
      <c r="O175" s="47"/>
      <c r="P175" s="47"/>
      <c r="Q175" s="47"/>
    </row>
    <row r="176" spans="6:17" x14ac:dyDescent="0.25">
      <c r="F176" s="47"/>
      <c r="G176" s="47"/>
      <c r="H176" s="47"/>
      <c r="I176" s="47"/>
      <c r="J176" s="47"/>
      <c r="K176" s="47"/>
      <c r="L176" s="47"/>
      <c r="M176" s="47"/>
      <c r="N176" s="47"/>
      <c r="O176" s="47"/>
      <c r="P176" s="47"/>
      <c r="Q176" s="47"/>
    </row>
    <row r="177" spans="6:17" x14ac:dyDescent="0.25">
      <c r="F177" s="47"/>
      <c r="G177" s="47"/>
      <c r="H177" s="47"/>
      <c r="I177" s="47"/>
      <c r="J177" s="47"/>
      <c r="K177" s="47"/>
      <c r="L177" s="47"/>
      <c r="M177" s="47"/>
      <c r="N177" s="47"/>
      <c r="O177" s="47"/>
      <c r="P177" s="47"/>
      <c r="Q177" s="47"/>
    </row>
    <row r="178" spans="6:17" x14ac:dyDescent="0.25">
      <c r="F178" s="47"/>
      <c r="G178" s="47"/>
      <c r="H178" s="47"/>
      <c r="I178" s="47"/>
      <c r="J178" s="47"/>
      <c r="K178" s="47"/>
      <c r="L178" s="47"/>
      <c r="M178" s="47"/>
      <c r="N178" s="47"/>
      <c r="O178" s="47"/>
      <c r="P178" s="47"/>
      <c r="Q178" s="47"/>
    </row>
    <row r="179" spans="6:17" x14ac:dyDescent="0.25">
      <c r="F179" s="47"/>
      <c r="G179" s="47"/>
      <c r="H179" s="47"/>
      <c r="I179" s="47"/>
      <c r="J179" s="47"/>
      <c r="K179" s="47"/>
      <c r="L179" s="47"/>
      <c r="M179" s="47"/>
      <c r="N179" s="47"/>
      <c r="O179" s="47"/>
      <c r="P179" s="47"/>
      <c r="Q179" s="47"/>
    </row>
    <row r="180" spans="6:17" x14ac:dyDescent="0.25">
      <c r="F180" s="47"/>
      <c r="G180" s="47"/>
      <c r="H180" s="47"/>
      <c r="I180" s="47"/>
      <c r="J180" s="47"/>
      <c r="K180" s="47"/>
      <c r="L180" s="47"/>
      <c r="M180" s="47"/>
      <c r="N180" s="47"/>
      <c r="O180" s="47"/>
      <c r="P180" s="47"/>
      <c r="Q180" s="47"/>
    </row>
    <row r="181" spans="6:17" x14ac:dyDescent="0.25">
      <c r="F181" s="47"/>
      <c r="G181" s="47"/>
      <c r="H181" s="47"/>
      <c r="I181" s="47"/>
      <c r="J181" s="47"/>
      <c r="K181" s="47"/>
      <c r="L181" s="47"/>
      <c r="M181" s="47"/>
      <c r="N181" s="47"/>
      <c r="O181" s="47"/>
      <c r="P181" s="47"/>
      <c r="Q181" s="47"/>
    </row>
    <row r="182" spans="6:17" x14ac:dyDescent="0.25">
      <c r="F182" s="47"/>
      <c r="G182" s="47"/>
      <c r="H182" s="47"/>
      <c r="I182" s="47"/>
      <c r="J182" s="47"/>
      <c r="K182" s="47"/>
      <c r="L182" s="47"/>
      <c r="M182" s="47"/>
      <c r="N182" s="47"/>
      <c r="O182" s="47"/>
      <c r="P182" s="47"/>
      <c r="Q182" s="47"/>
    </row>
    <row r="183" spans="6:17" x14ac:dyDescent="0.25">
      <c r="F183" s="47"/>
      <c r="G183" s="47"/>
      <c r="H183" s="47"/>
      <c r="I183" s="47"/>
      <c r="J183" s="47"/>
      <c r="K183" s="47"/>
      <c r="L183" s="47"/>
      <c r="M183" s="47"/>
      <c r="N183" s="47"/>
      <c r="O183" s="47"/>
      <c r="P183" s="47"/>
      <c r="Q183" s="47"/>
    </row>
    <row r="184" spans="6:17" x14ac:dyDescent="0.25">
      <c r="F184" s="47"/>
      <c r="G184" s="47"/>
      <c r="H184" s="47"/>
      <c r="I184" s="47"/>
      <c r="J184" s="47"/>
      <c r="K184" s="47"/>
      <c r="L184" s="47"/>
      <c r="M184" s="47"/>
      <c r="N184" s="47"/>
      <c r="O184" s="47"/>
      <c r="P184" s="47"/>
      <c r="Q184" s="47"/>
    </row>
    <row r="185" spans="6:17" x14ac:dyDescent="0.25">
      <c r="F185" s="47"/>
      <c r="G185" s="47"/>
      <c r="H185" s="47"/>
      <c r="I185" s="47"/>
      <c r="J185" s="47"/>
      <c r="K185" s="47"/>
      <c r="L185" s="47"/>
      <c r="M185" s="47"/>
      <c r="N185" s="47"/>
      <c r="O185" s="47"/>
      <c r="P185" s="47"/>
      <c r="Q185" s="47"/>
    </row>
    <row r="186" spans="6:17" x14ac:dyDescent="0.25">
      <c r="F186" s="47"/>
      <c r="G186" s="47"/>
      <c r="H186" s="47"/>
      <c r="I186" s="47"/>
      <c r="J186" s="47"/>
      <c r="K186" s="47"/>
      <c r="L186" s="47"/>
      <c r="M186" s="47"/>
      <c r="N186" s="47"/>
      <c r="O186" s="47"/>
      <c r="P186" s="47"/>
      <c r="Q186" s="47"/>
    </row>
    <row r="187" spans="6:17" x14ac:dyDescent="0.25">
      <c r="F187" s="47"/>
      <c r="G187" s="47"/>
      <c r="H187" s="47"/>
      <c r="I187" s="47"/>
      <c r="J187" s="47"/>
      <c r="K187" s="47"/>
      <c r="L187" s="47"/>
      <c r="M187" s="47"/>
      <c r="N187" s="47"/>
      <c r="O187" s="47"/>
      <c r="P187" s="47"/>
      <c r="Q187" s="47"/>
    </row>
    <row r="188" spans="6:17" x14ac:dyDescent="0.25">
      <c r="F188" s="47"/>
      <c r="G188" s="47"/>
      <c r="H188" s="47"/>
      <c r="I188" s="47"/>
      <c r="J188" s="47"/>
      <c r="K188" s="47"/>
      <c r="L188" s="47"/>
      <c r="M188" s="47"/>
      <c r="N188" s="47"/>
      <c r="O188" s="47"/>
      <c r="P188" s="47"/>
      <c r="Q188" s="47"/>
    </row>
    <row r="189" spans="6:17" x14ac:dyDescent="0.25">
      <c r="F189" s="47"/>
      <c r="G189" s="47"/>
      <c r="H189" s="47"/>
      <c r="I189" s="47"/>
      <c r="J189" s="47"/>
      <c r="K189" s="47"/>
      <c r="L189" s="47"/>
      <c r="M189" s="47"/>
      <c r="N189" s="47"/>
      <c r="O189" s="47"/>
      <c r="P189" s="47"/>
      <c r="Q189" s="47"/>
    </row>
    <row r="190" spans="6:17" x14ac:dyDescent="0.25">
      <c r="F190" s="47"/>
      <c r="G190" s="47"/>
      <c r="H190" s="47"/>
      <c r="I190" s="47"/>
      <c r="J190" s="47"/>
      <c r="K190" s="47"/>
      <c r="L190" s="47"/>
      <c r="M190" s="47"/>
      <c r="N190" s="47"/>
      <c r="O190" s="47"/>
      <c r="P190" s="47"/>
      <c r="Q190" s="47"/>
    </row>
    <row r="191" spans="6:17" x14ac:dyDescent="0.25">
      <c r="F191" s="47"/>
      <c r="G191" s="47"/>
      <c r="H191" s="47"/>
      <c r="I191" s="47"/>
      <c r="J191" s="47"/>
      <c r="K191" s="47"/>
      <c r="L191" s="47"/>
      <c r="M191" s="47"/>
      <c r="N191" s="47"/>
      <c r="O191" s="47"/>
      <c r="P191" s="47"/>
      <c r="Q191" s="47"/>
    </row>
    <row r="192" spans="6:17" x14ac:dyDescent="0.25">
      <c r="F192" s="47"/>
      <c r="G192" s="47"/>
      <c r="H192" s="47"/>
      <c r="I192" s="47"/>
      <c r="J192" s="47"/>
      <c r="K192" s="47"/>
      <c r="L192" s="47"/>
      <c r="M192" s="47"/>
      <c r="N192" s="47"/>
      <c r="O192" s="47"/>
      <c r="P192" s="47"/>
      <c r="Q192" s="47"/>
    </row>
    <row r="193" spans="6:17" x14ac:dyDescent="0.25">
      <c r="F193" s="47"/>
      <c r="G193" s="47"/>
      <c r="H193" s="47"/>
      <c r="I193" s="47"/>
      <c r="J193" s="47"/>
      <c r="K193" s="47"/>
      <c r="L193" s="47"/>
      <c r="M193" s="47"/>
      <c r="N193" s="47"/>
      <c r="O193" s="47"/>
      <c r="P193" s="47"/>
      <c r="Q193" s="47"/>
    </row>
    <row r="194" spans="6:17" x14ac:dyDescent="0.25">
      <c r="F194" s="47"/>
      <c r="G194" s="47"/>
      <c r="H194" s="47"/>
      <c r="I194" s="47"/>
      <c r="J194" s="47"/>
      <c r="K194" s="47"/>
      <c r="L194" s="47"/>
      <c r="M194" s="47"/>
      <c r="N194" s="47"/>
      <c r="O194" s="47"/>
      <c r="P194" s="47"/>
      <c r="Q194" s="47"/>
    </row>
    <row r="195" spans="6:17" x14ac:dyDescent="0.25">
      <c r="F195" s="47"/>
      <c r="G195" s="47"/>
      <c r="H195" s="47"/>
      <c r="I195" s="47"/>
      <c r="J195" s="47"/>
      <c r="K195" s="47"/>
      <c r="L195" s="47"/>
      <c r="M195" s="47"/>
      <c r="N195" s="47"/>
      <c r="O195" s="47"/>
      <c r="P195" s="47"/>
      <c r="Q195" s="47"/>
    </row>
    <row r="196" spans="6:17" x14ac:dyDescent="0.25">
      <c r="F196" s="47"/>
      <c r="G196" s="47"/>
      <c r="H196" s="47"/>
      <c r="I196" s="47"/>
      <c r="J196" s="47"/>
      <c r="K196" s="47"/>
      <c r="L196" s="47"/>
      <c r="M196" s="47"/>
      <c r="N196" s="47"/>
      <c r="O196" s="47"/>
      <c r="P196" s="47"/>
      <c r="Q196" s="47"/>
    </row>
    <row r="197" spans="6:17" x14ac:dyDescent="0.25">
      <c r="F197" s="47"/>
      <c r="G197" s="47"/>
      <c r="H197" s="47"/>
      <c r="I197" s="47"/>
      <c r="J197" s="47"/>
      <c r="K197" s="47"/>
      <c r="L197" s="47"/>
      <c r="M197" s="47"/>
      <c r="N197" s="47"/>
      <c r="O197" s="47"/>
      <c r="P197" s="47"/>
      <c r="Q197" s="47"/>
    </row>
    <row r="198" spans="6:17" x14ac:dyDescent="0.25">
      <c r="F198" s="47"/>
      <c r="G198" s="47"/>
      <c r="H198" s="47"/>
      <c r="I198" s="47"/>
      <c r="J198" s="47"/>
      <c r="K198" s="47"/>
      <c r="L198" s="47"/>
      <c r="M198" s="47"/>
      <c r="N198" s="47"/>
      <c r="O198" s="47"/>
      <c r="P198" s="47"/>
      <c r="Q198" s="47"/>
    </row>
    <row r="199" spans="6:17" x14ac:dyDescent="0.25">
      <c r="F199" s="47"/>
      <c r="G199" s="47"/>
      <c r="H199" s="47"/>
      <c r="I199" s="47"/>
      <c r="J199" s="47"/>
      <c r="K199" s="47"/>
      <c r="L199" s="47"/>
      <c r="M199" s="47"/>
      <c r="N199" s="47"/>
      <c r="O199" s="47"/>
      <c r="P199" s="47"/>
      <c r="Q199" s="47"/>
    </row>
    <row r="200" spans="6:17" x14ac:dyDescent="0.25">
      <c r="F200" s="47"/>
      <c r="G200" s="47"/>
      <c r="H200" s="47"/>
      <c r="I200" s="47"/>
      <c r="J200" s="47"/>
      <c r="K200" s="47"/>
      <c r="L200" s="47"/>
      <c r="M200" s="47"/>
      <c r="N200" s="47"/>
      <c r="O200" s="47"/>
      <c r="P200" s="47"/>
      <c r="Q200" s="47"/>
    </row>
    <row r="201" spans="6:17" x14ac:dyDescent="0.25">
      <c r="F201" s="47"/>
      <c r="G201" s="47"/>
      <c r="H201" s="47"/>
      <c r="I201" s="47"/>
      <c r="J201" s="47"/>
      <c r="K201" s="47"/>
      <c r="L201" s="47"/>
      <c r="M201" s="47"/>
      <c r="N201" s="47"/>
      <c r="O201" s="47"/>
      <c r="P201" s="47"/>
      <c r="Q201" s="47"/>
    </row>
    <row r="202" spans="6:17" x14ac:dyDescent="0.25">
      <c r="F202" s="47"/>
      <c r="G202" s="47"/>
      <c r="H202" s="47"/>
      <c r="I202" s="47"/>
      <c r="J202" s="47"/>
      <c r="K202" s="47"/>
      <c r="L202" s="47"/>
      <c r="M202" s="47"/>
      <c r="N202" s="47"/>
      <c r="O202" s="47"/>
      <c r="P202" s="47"/>
      <c r="Q202" s="47"/>
    </row>
    <row r="203" spans="6:17" x14ac:dyDescent="0.25">
      <c r="F203" s="47"/>
      <c r="G203" s="47"/>
      <c r="H203" s="47"/>
      <c r="I203" s="47"/>
      <c r="J203" s="47"/>
      <c r="K203" s="47"/>
      <c r="L203" s="47"/>
      <c r="M203" s="47"/>
      <c r="N203" s="47"/>
      <c r="O203" s="47"/>
      <c r="P203" s="47"/>
      <c r="Q203" s="47"/>
    </row>
    <row r="204" spans="6:17" x14ac:dyDescent="0.25">
      <c r="F204" s="47"/>
      <c r="G204" s="47"/>
      <c r="H204" s="47"/>
      <c r="I204" s="47"/>
      <c r="J204" s="47"/>
      <c r="K204" s="47"/>
      <c r="L204" s="47"/>
      <c r="M204" s="47"/>
      <c r="N204" s="47"/>
      <c r="O204" s="47"/>
      <c r="P204" s="47"/>
      <c r="Q204" s="47"/>
    </row>
    <row r="205" spans="6:17" x14ac:dyDescent="0.25">
      <c r="F205" s="47"/>
      <c r="G205" s="47"/>
      <c r="H205" s="47"/>
      <c r="I205" s="47"/>
      <c r="J205" s="47"/>
      <c r="K205" s="47"/>
      <c r="L205" s="47"/>
      <c r="M205" s="47"/>
      <c r="N205" s="47"/>
      <c r="O205" s="47"/>
      <c r="P205" s="47"/>
      <c r="Q205" s="47"/>
    </row>
    <row r="206" spans="6:17" x14ac:dyDescent="0.25">
      <c r="F206" s="47"/>
      <c r="G206" s="47"/>
      <c r="H206" s="47"/>
      <c r="I206" s="47"/>
      <c r="J206" s="47"/>
      <c r="K206" s="47"/>
      <c r="L206" s="47"/>
      <c r="M206" s="47"/>
      <c r="N206" s="47"/>
      <c r="O206" s="47"/>
      <c r="P206" s="47"/>
      <c r="Q206" s="47"/>
    </row>
    <row r="207" spans="6:17" x14ac:dyDescent="0.25">
      <c r="F207" s="47"/>
      <c r="G207" s="47"/>
      <c r="H207" s="47"/>
      <c r="I207" s="47"/>
      <c r="J207" s="47"/>
      <c r="K207" s="47"/>
      <c r="L207" s="47"/>
      <c r="M207" s="47"/>
      <c r="N207" s="47"/>
      <c r="O207" s="47"/>
      <c r="P207" s="47"/>
      <c r="Q207" s="47"/>
    </row>
    <row r="208" spans="6:17" x14ac:dyDescent="0.25">
      <c r="F208" s="47"/>
      <c r="G208" s="47"/>
      <c r="H208" s="47"/>
      <c r="I208" s="47"/>
      <c r="J208" s="47"/>
      <c r="K208" s="47"/>
      <c r="L208" s="47"/>
      <c r="M208" s="47"/>
      <c r="N208" s="47"/>
      <c r="O208" s="47"/>
      <c r="P208" s="47"/>
      <c r="Q208" s="47"/>
    </row>
    <row r="209" spans="6:17" x14ac:dyDescent="0.25">
      <c r="F209" s="47"/>
      <c r="G209" s="47"/>
      <c r="H209" s="47"/>
      <c r="I209" s="47"/>
      <c r="J209" s="47"/>
      <c r="K209" s="47"/>
      <c r="L209" s="47"/>
      <c r="M209" s="47"/>
      <c r="N209" s="47"/>
      <c r="O209" s="47"/>
      <c r="P209" s="47"/>
      <c r="Q209" s="47"/>
    </row>
    <row r="210" spans="6:17" x14ac:dyDescent="0.25">
      <c r="F210" s="47"/>
      <c r="G210" s="47"/>
      <c r="H210" s="47"/>
      <c r="I210" s="47"/>
      <c r="J210" s="47"/>
      <c r="K210" s="47"/>
      <c r="L210" s="47"/>
      <c r="M210" s="47"/>
      <c r="N210" s="47"/>
      <c r="O210" s="47"/>
      <c r="P210" s="47"/>
      <c r="Q210" s="47"/>
    </row>
    <row r="211" spans="6:17" x14ac:dyDescent="0.25">
      <c r="F211" s="47"/>
      <c r="G211" s="47"/>
      <c r="H211" s="47"/>
      <c r="I211" s="47"/>
      <c r="J211" s="47"/>
      <c r="K211" s="47"/>
      <c r="L211" s="47"/>
      <c r="M211" s="47"/>
      <c r="N211" s="47"/>
      <c r="O211" s="47"/>
      <c r="P211" s="47"/>
      <c r="Q211" s="47"/>
    </row>
    <row r="212" spans="6:17" x14ac:dyDescent="0.25">
      <c r="F212" s="47"/>
      <c r="G212" s="47"/>
      <c r="H212" s="47"/>
      <c r="I212" s="47"/>
      <c r="J212" s="47"/>
      <c r="K212" s="47"/>
      <c r="L212" s="47"/>
      <c r="M212" s="47"/>
      <c r="N212" s="47"/>
      <c r="O212" s="47"/>
      <c r="P212" s="47"/>
      <c r="Q212" s="47"/>
    </row>
    <row r="213" spans="6:17" x14ac:dyDescent="0.25">
      <c r="F213" s="47"/>
      <c r="G213" s="47"/>
      <c r="H213" s="47"/>
      <c r="I213" s="47"/>
      <c r="J213" s="47"/>
      <c r="K213" s="47"/>
      <c r="L213" s="47"/>
      <c r="M213" s="47"/>
      <c r="N213" s="47"/>
      <c r="O213" s="47"/>
      <c r="P213" s="47"/>
      <c r="Q213" s="47"/>
    </row>
    <row r="214" spans="6:17" x14ac:dyDescent="0.25">
      <c r="F214" s="47"/>
      <c r="G214" s="47"/>
      <c r="H214" s="47"/>
      <c r="I214" s="47"/>
      <c r="J214" s="47"/>
      <c r="K214" s="47"/>
      <c r="L214" s="47"/>
      <c r="M214" s="47"/>
      <c r="N214" s="47"/>
      <c r="O214" s="47"/>
      <c r="P214" s="47"/>
      <c r="Q214" s="47"/>
    </row>
    <row r="215" spans="6:17" x14ac:dyDescent="0.25">
      <c r="F215" s="47"/>
      <c r="G215" s="47"/>
      <c r="H215" s="47"/>
      <c r="I215" s="47"/>
      <c r="J215" s="47"/>
      <c r="K215" s="47"/>
      <c r="L215" s="47"/>
      <c r="M215" s="47"/>
      <c r="N215" s="47"/>
      <c r="O215" s="47"/>
      <c r="P215" s="47"/>
      <c r="Q215" s="47"/>
    </row>
    <row r="216" spans="6:17" x14ac:dyDescent="0.25">
      <c r="F216" s="47"/>
      <c r="G216" s="47"/>
      <c r="H216" s="47"/>
      <c r="I216" s="47"/>
      <c r="J216" s="47"/>
      <c r="K216" s="47"/>
      <c r="L216" s="47"/>
      <c r="M216" s="47"/>
      <c r="N216" s="47"/>
      <c r="O216" s="47"/>
      <c r="P216" s="47"/>
      <c r="Q216" s="47"/>
    </row>
    <row r="217" spans="6:17" x14ac:dyDescent="0.25">
      <c r="F217" s="47"/>
      <c r="G217" s="47"/>
      <c r="H217" s="47"/>
      <c r="I217" s="47"/>
      <c r="J217" s="47"/>
      <c r="K217" s="47"/>
      <c r="L217" s="47"/>
      <c r="M217" s="47"/>
      <c r="N217" s="47"/>
      <c r="O217" s="47"/>
      <c r="P217" s="47"/>
      <c r="Q217" s="47"/>
    </row>
    <row r="218" spans="6:17" x14ac:dyDescent="0.25">
      <c r="F218" s="47"/>
      <c r="G218" s="47"/>
      <c r="H218" s="47"/>
      <c r="I218" s="47"/>
      <c r="J218" s="47"/>
      <c r="K218" s="47"/>
      <c r="L218" s="47"/>
      <c r="M218" s="47"/>
      <c r="N218" s="47"/>
      <c r="O218" s="47"/>
      <c r="P218" s="47"/>
      <c r="Q218" s="47"/>
    </row>
    <row r="219" spans="6:17" x14ac:dyDescent="0.25">
      <c r="F219" s="47"/>
      <c r="G219" s="47"/>
      <c r="H219" s="47"/>
      <c r="I219" s="47"/>
      <c r="J219" s="47"/>
      <c r="K219" s="47"/>
      <c r="L219" s="47"/>
      <c r="M219" s="47"/>
      <c r="N219" s="47"/>
      <c r="O219" s="47"/>
      <c r="P219" s="47"/>
      <c r="Q219" s="47"/>
    </row>
    <row r="220" spans="6:17" x14ac:dyDescent="0.25">
      <c r="F220" s="47"/>
      <c r="G220" s="47"/>
      <c r="H220" s="47"/>
      <c r="I220" s="47"/>
      <c r="J220" s="47"/>
      <c r="K220" s="47"/>
      <c r="L220" s="47"/>
      <c r="M220" s="47"/>
      <c r="N220" s="47"/>
      <c r="O220" s="47"/>
      <c r="P220" s="47"/>
      <c r="Q220" s="47"/>
    </row>
    <row r="221" spans="6:17" x14ac:dyDescent="0.25">
      <c r="F221" s="47"/>
      <c r="G221" s="47"/>
      <c r="H221" s="47"/>
      <c r="I221" s="47"/>
      <c r="J221" s="47"/>
      <c r="K221" s="47"/>
      <c r="L221" s="47"/>
      <c r="M221" s="47"/>
      <c r="N221" s="47"/>
      <c r="O221" s="47"/>
      <c r="P221" s="47"/>
      <c r="Q221" s="47"/>
    </row>
    <row r="222" spans="6:17" x14ac:dyDescent="0.25">
      <c r="F222" s="47"/>
      <c r="G222" s="47"/>
      <c r="H222" s="47"/>
      <c r="I222" s="47"/>
      <c r="J222" s="47"/>
      <c r="K222" s="47"/>
      <c r="L222" s="47"/>
      <c r="M222" s="47"/>
      <c r="N222" s="47"/>
      <c r="O222" s="47"/>
      <c r="P222" s="47"/>
      <c r="Q222" s="47"/>
    </row>
    <row r="223" spans="6:17" x14ac:dyDescent="0.25">
      <c r="F223" s="47"/>
      <c r="G223" s="47"/>
      <c r="H223" s="47"/>
      <c r="I223" s="47"/>
      <c r="J223" s="47"/>
      <c r="K223" s="47"/>
      <c r="L223" s="47"/>
      <c r="M223" s="47"/>
      <c r="N223" s="47"/>
      <c r="O223" s="47"/>
      <c r="P223" s="47"/>
      <c r="Q223" s="47"/>
    </row>
    <row r="224" spans="6:17" x14ac:dyDescent="0.25">
      <c r="F224" s="47"/>
      <c r="G224" s="47"/>
      <c r="H224" s="47"/>
      <c r="I224" s="47"/>
      <c r="J224" s="47"/>
      <c r="K224" s="47"/>
      <c r="L224" s="47"/>
      <c r="M224" s="47"/>
      <c r="N224" s="47"/>
      <c r="O224" s="47"/>
      <c r="P224" s="47"/>
      <c r="Q224" s="47"/>
    </row>
    <row r="225" spans="6:17" x14ac:dyDescent="0.25">
      <c r="F225" s="47"/>
      <c r="G225" s="47"/>
      <c r="H225" s="47"/>
      <c r="I225" s="47"/>
      <c r="J225" s="47"/>
      <c r="K225" s="47"/>
      <c r="L225" s="47"/>
      <c r="M225" s="47"/>
      <c r="N225" s="47"/>
      <c r="O225" s="47"/>
      <c r="P225" s="47"/>
      <c r="Q225" s="47"/>
    </row>
    <row r="226" spans="6:17" x14ac:dyDescent="0.25">
      <c r="F226" s="47"/>
      <c r="G226" s="47"/>
      <c r="H226" s="47"/>
      <c r="I226" s="47"/>
      <c r="J226" s="47"/>
      <c r="K226" s="47"/>
      <c r="L226" s="47"/>
      <c r="M226" s="47"/>
      <c r="N226" s="47"/>
      <c r="O226" s="47"/>
      <c r="P226" s="47"/>
      <c r="Q226" s="47"/>
    </row>
    <row r="227" spans="6:17" x14ac:dyDescent="0.25">
      <c r="F227" s="47"/>
      <c r="G227" s="47"/>
      <c r="H227" s="47"/>
      <c r="I227" s="47"/>
      <c r="J227" s="47"/>
      <c r="K227" s="47"/>
      <c r="L227" s="47"/>
      <c r="M227" s="47"/>
      <c r="N227" s="47"/>
      <c r="O227" s="47"/>
      <c r="P227" s="47"/>
      <c r="Q227" s="47"/>
    </row>
    <row r="228" spans="6:17" x14ac:dyDescent="0.25">
      <c r="F228" s="47"/>
      <c r="G228" s="47"/>
      <c r="H228" s="47"/>
      <c r="I228" s="47"/>
      <c r="J228" s="47"/>
      <c r="K228" s="47"/>
      <c r="L228" s="47"/>
      <c r="M228" s="47"/>
      <c r="N228" s="47"/>
      <c r="O228" s="47"/>
      <c r="P228" s="47"/>
      <c r="Q228" s="47"/>
    </row>
    <row r="229" spans="6:17" x14ac:dyDescent="0.25">
      <c r="F229" s="47"/>
      <c r="G229" s="47"/>
      <c r="H229" s="47"/>
      <c r="I229" s="47"/>
      <c r="J229" s="47"/>
      <c r="K229" s="47"/>
      <c r="L229" s="47"/>
      <c r="M229" s="47"/>
      <c r="N229" s="47"/>
      <c r="O229" s="47"/>
      <c r="P229" s="47"/>
      <c r="Q229" s="47"/>
    </row>
    <row r="230" spans="6:17" x14ac:dyDescent="0.25">
      <c r="F230" s="47"/>
      <c r="G230" s="47"/>
      <c r="H230" s="47"/>
      <c r="I230" s="47"/>
      <c r="J230" s="47"/>
      <c r="K230" s="47"/>
      <c r="L230" s="47"/>
      <c r="M230" s="47"/>
      <c r="N230" s="47"/>
      <c r="O230" s="47"/>
      <c r="P230" s="47"/>
      <c r="Q230" s="47"/>
    </row>
    <row r="231" spans="6:17" x14ac:dyDescent="0.25">
      <c r="F231" s="47"/>
      <c r="G231" s="47"/>
      <c r="H231" s="47"/>
      <c r="I231" s="47"/>
      <c r="J231" s="47"/>
      <c r="K231" s="47"/>
      <c r="L231" s="47"/>
      <c r="M231" s="47"/>
      <c r="N231" s="47"/>
      <c r="O231" s="47"/>
      <c r="P231" s="47"/>
      <c r="Q231" s="47"/>
    </row>
    <row r="232" spans="6:17" x14ac:dyDescent="0.25">
      <c r="F232" s="47"/>
      <c r="G232" s="47"/>
      <c r="H232" s="47"/>
      <c r="I232" s="47"/>
      <c r="J232" s="47"/>
      <c r="K232" s="47"/>
      <c r="L232" s="47"/>
      <c r="M232" s="47"/>
      <c r="N232" s="47"/>
      <c r="O232" s="47"/>
      <c r="P232" s="47"/>
      <c r="Q232" s="47"/>
    </row>
    <row r="233" spans="6:17" x14ac:dyDescent="0.25">
      <c r="F233" s="47"/>
      <c r="G233" s="47"/>
      <c r="H233" s="47"/>
      <c r="I233" s="47"/>
      <c r="J233" s="47"/>
      <c r="K233" s="47"/>
      <c r="L233" s="47"/>
      <c r="M233" s="47"/>
      <c r="N233" s="47"/>
      <c r="O233" s="47"/>
      <c r="P233" s="47"/>
      <c r="Q233" s="47"/>
    </row>
    <row r="234" spans="6:17" x14ac:dyDescent="0.25">
      <c r="F234" s="47"/>
      <c r="G234" s="47"/>
      <c r="H234" s="47"/>
      <c r="I234" s="47"/>
      <c r="J234" s="47"/>
      <c r="K234" s="47"/>
      <c r="L234" s="47"/>
      <c r="M234" s="47"/>
      <c r="N234" s="47"/>
      <c r="O234" s="47"/>
      <c r="P234" s="47"/>
      <c r="Q234" s="47"/>
    </row>
    <row r="235" spans="6:17" x14ac:dyDescent="0.25">
      <c r="F235" s="47"/>
      <c r="G235" s="47"/>
      <c r="H235" s="47"/>
      <c r="I235" s="47"/>
      <c r="J235" s="47"/>
      <c r="K235" s="47"/>
      <c r="L235" s="47"/>
      <c r="M235" s="47"/>
      <c r="N235" s="47"/>
      <c r="O235" s="47"/>
      <c r="P235" s="47"/>
      <c r="Q235" s="47"/>
    </row>
    <row r="236" spans="6:17" x14ac:dyDescent="0.25">
      <c r="F236" s="47"/>
      <c r="G236" s="47"/>
      <c r="H236" s="47"/>
      <c r="I236" s="47"/>
      <c r="J236" s="47"/>
      <c r="K236" s="47"/>
      <c r="L236" s="47"/>
      <c r="M236" s="47"/>
      <c r="N236" s="47"/>
      <c r="O236" s="47"/>
      <c r="P236" s="47"/>
      <c r="Q236" s="47"/>
    </row>
    <row r="237" spans="6:17" x14ac:dyDescent="0.25">
      <c r="F237" s="47"/>
      <c r="G237" s="47"/>
      <c r="H237" s="47"/>
      <c r="I237" s="47"/>
      <c r="J237" s="47"/>
      <c r="K237" s="47"/>
      <c r="L237" s="47"/>
      <c r="M237" s="47"/>
      <c r="N237" s="47"/>
      <c r="O237" s="47"/>
      <c r="P237" s="47"/>
      <c r="Q237" s="47"/>
    </row>
    <row r="238" spans="6:17" x14ac:dyDescent="0.25">
      <c r="F238" s="47"/>
      <c r="G238" s="47"/>
      <c r="H238" s="47"/>
      <c r="I238" s="47"/>
      <c r="J238" s="47"/>
      <c r="K238" s="47"/>
      <c r="L238" s="47"/>
      <c r="M238" s="47"/>
      <c r="N238" s="47"/>
      <c r="O238" s="47"/>
      <c r="P238" s="47"/>
      <c r="Q238" s="47"/>
    </row>
    <row r="239" spans="6:17" x14ac:dyDescent="0.25">
      <c r="F239" s="47"/>
      <c r="G239" s="47"/>
      <c r="H239" s="47"/>
      <c r="I239" s="47"/>
      <c r="J239" s="47"/>
      <c r="K239" s="47"/>
      <c r="L239" s="47"/>
      <c r="M239" s="47"/>
      <c r="N239" s="47"/>
      <c r="O239" s="47"/>
      <c r="P239" s="47"/>
      <c r="Q239" s="47"/>
    </row>
    <row r="240" spans="6:17" x14ac:dyDescent="0.25">
      <c r="F240" s="47"/>
      <c r="G240" s="47"/>
      <c r="H240" s="47"/>
      <c r="I240" s="47"/>
      <c r="J240" s="47"/>
      <c r="K240" s="47"/>
      <c r="L240" s="47"/>
      <c r="M240" s="47"/>
      <c r="N240" s="47"/>
      <c r="O240" s="47"/>
      <c r="P240" s="47"/>
      <c r="Q240" s="47"/>
    </row>
    <row r="241" spans="6:17" x14ac:dyDescent="0.25">
      <c r="F241" s="47"/>
      <c r="G241" s="47"/>
      <c r="H241" s="47"/>
      <c r="I241" s="47"/>
      <c r="J241" s="47"/>
      <c r="K241" s="47"/>
      <c r="L241" s="47"/>
      <c r="M241" s="47"/>
      <c r="N241" s="47"/>
      <c r="O241" s="47"/>
      <c r="P241" s="47"/>
      <c r="Q241" s="47"/>
    </row>
    <row r="242" spans="6:17" x14ac:dyDescent="0.25">
      <c r="F242" s="47"/>
      <c r="G242" s="47"/>
      <c r="H242" s="47"/>
      <c r="I242" s="47"/>
      <c r="J242" s="47"/>
      <c r="K242" s="47"/>
      <c r="L242" s="47"/>
      <c r="M242" s="47"/>
      <c r="N242" s="47"/>
      <c r="O242" s="47"/>
      <c r="P242" s="47"/>
      <c r="Q242" s="47"/>
    </row>
    <row r="243" spans="6:17" x14ac:dyDescent="0.25">
      <c r="F243" s="47"/>
      <c r="G243" s="47"/>
      <c r="H243" s="47"/>
      <c r="I243" s="47"/>
      <c r="J243" s="47"/>
      <c r="K243" s="47"/>
      <c r="L243" s="47"/>
      <c r="M243" s="47"/>
      <c r="N243" s="47"/>
      <c r="O243" s="47"/>
      <c r="P243" s="47"/>
      <c r="Q243" s="47"/>
    </row>
    <row r="244" spans="6:17" x14ac:dyDescent="0.25">
      <c r="F244" s="47"/>
      <c r="G244" s="47"/>
      <c r="H244" s="47"/>
      <c r="I244" s="47"/>
      <c r="J244" s="47"/>
      <c r="K244" s="47"/>
      <c r="L244" s="47"/>
      <c r="M244" s="47"/>
      <c r="N244" s="47"/>
      <c r="O244" s="47"/>
      <c r="P244" s="47"/>
      <c r="Q244" s="47"/>
    </row>
    <row r="245" spans="6:17" x14ac:dyDescent="0.25">
      <c r="F245" s="47"/>
      <c r="G245" s="47"/>
      <c r="H245" s="47"/>
      <c r="I245" s="47"/>
      <c r="J245" s="47"/>
      <c r="K245" s="47"/>
      <c r="L245" s="47"/>
      <c r="M245" s="47"/>
      <c r="N245" s="47"/>
      <c r="O245" s="47"/>
      <c r="P245" s="47"/>
      <c r="Q245" s="47"/>
    </row>
    <row r="246" spans="6:17" x14ac:dyDescent="0.25">
      <c r="F246" s="47"/>
      <c r="G246" s="47"/>
      <c r="H246" s="47"/>
      <c r="I246" s="47"/>
      <c r="J246" s="47"/>
      <c r="K246" s="47"/>
      <c r="L246" s="47"/>
      <c r="M246" s="47"/>
      <c r="N246" s="47"/>
      <c r="O246" s="47"/>
      <c r="P246" s="47"/>
      <c r="Q246" s="47"/>
    </row>
    <row r="247" spans="6:17" x14ac:dyDescent="0.25">
      <c r="F247" s="47"/>
      <c r="G247" s="47"/>
      <c r="H247" s="47"/>
      <c r="I247" s="47"/>
      <c r="J247" s="47"/>
      <c r="K247" s="47"/>
      <c r="L247" s="47"/>
      <c r="M247" s="47"/>
      <c r="N247" s="47"/>
      <c r="O247" s="47"/>
      <c r="P247" s="47"/>
      <c r="Q247" s="47"/>
    </row>
    <row r="248" spans="6:17" x14ac:dyDescent="0.25">
      <c r="F248" s="47"/>
      <c r="G248" s="47"/>
      <c r="H248" s="47"/>
      <c r="I248" s="47"/>
      <c r="J248" s="47"/>
      <c r="K248" s="47"/>
      <c r="L248" s="47"/>
      <c r="M248" s="47"/>
      <c r="N248" s="47"/>
      <c r="O248" s="47"/>
      <c r="P248" s="47"/>
      <c r="Q248" s="47"/>
    </row>
    <row r="249" spans="6:17" x14ac:dyDescent="0.25">
      <c r="F249" s="47"/>
      <c r="G249" s="47"/>
      <c r="H249" s="47"/>
      <c r="I249" s="47"/>
      <c r="J249" s="47"/>
      <c r="K249" s="47"/>
      <c r="L249" s="47"/>
      <c r="M249" s="47"/>
      <c r="N249" s="47"/>
      <c r="O249" s="47"/>
      <c r="P249" s="47"/>
      <c r="Q249" s="47"/>
    </row>
    <row r="250" spans="6:17" x14ac:dyDescent="0.25">
      <c r="F250" s="47"/>
      <c r="G250" s="47"/>
      <c r="H250" s="47"/>
      <c r="I250" s="47"/>
      <c r="J250" s="47"/>
      <c r="K250" s="47"/>
      <c r="L250" s="47"/>
      <c r="M250" s="47"/>
      <c r="N250" s="47"/>
      <c r="O250" s="47"/>
      <c r="P250" s="47"/>
      <c r="Q250" s="47"/>
    </row>
    <row r="251" spans="6:17" x14ac:dyDescent="0.25">
      <c r="F251" s="47"/>
      <c r="G251" s="47"/>
      <c r="H251" s="47"/>
      <c r="I251" s="47"/>
      <c r="J251" s="47"/>
      <c r="K251" s="47"/>
      <c r="L251" s="47"/>
      <c r="M251" s="47"/>
      <c r="N251" s="47"/>
      <c r="O251" s="47"/>
      <c r="P251" s="47"/>
      <c r="Q251" s="47"/>
    </row>
    <row r="252" spans="6:17" x14ac:dyDescent="0.25">
      <c r="F252" s="47"/>
      <c r="G252" s="47"/>
      <c r="H252" s="47"/>
      <c r="I252" s="47"/>
      <c r="J252" s="47"/>
      <c r="K252" s="47"/>
      <c r="L252" s="47"/>
      <c r="M252" s="47"/>
      <c r="N252" s="47"/>
      <c r="O252" s="47"/>
      <c r="P252" s="47"/>
      <c r="Q252" s="47"/>
    </row>
    <row r="253" spans="6:17" x14ac:dyDescent="0.25">
      <c r="F253" s="47"/>
      <c r="G253" s="47"/>
      <c r="H253" s="47"/>
      <c r="I253" s="47"/>
      <c r="J253" s="47"/>
      <c r="K253" s="47"/>
      <c r="L253" s="47"/>
      <c r="M253" s="47"/>
      <c r="N253" s="47"/>
      <c r="O253" s="47"/>
      <c r="P253" s="47"/>
      <c r="Q253" s="47"/>
    </row>
    <row r="254" spans="6:17" x14ac:dyDescent="0.25">
      <c r="F254" s="47"/>
      <c r="G254" s="47"/>
      <c r="H254" s="47"/>
      <c r="I254" s="47"/>
      <c r="J254" s="47"/>
      <c r="K254" s="47"/>
      <c r="L254" s="47"/>
      <c r="M254" s="47"/>
      <c r="N254" s="47"/>
      <c r="O254" s="47"/>
      <c r="P254" s="47"/>
      <c r="Q254" s="47"/>
    </row>
    <row r="255" spans="6:17" x14ac:dyDescent="0.25">
      <c r="F255" s="47"/>
      <c r="G255" s="47"/>
      <c r="H255" s="47"/>
      <c r="I255" s="47"/>
      <c r="J255" s="47"/>
      <c r="K255" s="47"/>
      <c r="L255" s="47"/>
      <c r="M255" s="47"/>
      <c r="N255" s="47"/>
      <c r="O255" s="47"/>
      <c r="P255" s="47"/>
      <c r="Q255" s="47"/>
    </row>
    <row r="256" spans="6:17" x14ac:dyDescent="0.25">
      <c r="F256" s="47"/>
      <c r="G256" s="47"/>
      <c r="H256" s="47"/>
      <c r="I256" s="47"/>
      <c r="J256" s="47"/>
      <c r="K256" s="47"/>
      <c r="L256" s="47"/>
      <c r="M256" s="47"/>
      <c r="N256" s="47"/>
      <c r="O256" s="47"/>
      <c r="P256" s="47"/>
      <c r="Q256" s="47"/>
    </row>
    <row r="257" spans="6:17" x14ac:dyDescent="0.25">
      <c r="F257" s="47"/>
      <c r="G257" s="47"/>
      <c r="H257" s="47"/>
      <c r="I257" s="47"/>
      <c r="J257" s="47"/>
      <c r="K257" s="47"/>
      <c r="L257" s="47"/>
      <c r="M257" s="47"/>
      <c r="N257" s="47"/>
      <c r="O257" s="47"/>
      <c r="P257" s="47"/>
      <c r="Q257" s="47"/>
    </row>
    <row r="258" spans="6:17" x14ac:dyDescent="0.25">
      <c r="F258" s="47"/>
      <c r="G258" s="47"/>
      <c r="H258" s="47"/>
      <c r="I258" s="47"/>
      <c r="J258" s="47"/>
      <c r="K258" s="47"/>
      <c r="L258" s="47"/>
      <c r="M258" s="47"/>
      <c r="N258" s="47"/>
      <c r="O258" s="47"/>
      <c r="P258" s="47"/>
      <c r="Q258" s="47"/>
    </row>
    <row r="259" spans="6:17" x14ac:dyDescent="0.25">
      <c r="F259" s="47"/>
      <c r="G259" s="47"/>
      <c r="H259" s="47"/>
      <c r="I259" s="47"/>
      <c r="J259" s="47"/>
      <c r="K259" s="47"/>
      <c r="L259" s="47"/>
      <c r="M259" s="47"/>
      <c r="N259" s="47"/>
      <c r="O259" s="47"/>
      <c r="P259" s="47"/>
      <c r="Q259" s="47"/>
    </row>
    <row r="260" spans="6:17" x14ac:dyDescent="0.25">
      <c r="F260" s="47"/>
      <c r="G260" s="47"/>
      <c r="H260" s="47"/>
      <c r="I260" s="47"/>
      <c r="J260" s="47"/>
      <c r="K260" s="47"/>
      <c r="L260" s="47"/>
      <c r="M260" s="47"/>
      <c r="N260" s="47"/>
      <c r="O260" s="47"/>
      <c r="P260" s="47"/>
      <c r="Q260" s="47"/>
    </row>
    <row r="261" spans="6:17" x14ac:dyDescent="0.25">
      <c r="F261" s="47"/>
      <c r="G261" s="47"/>
      <c r="H261" s="47"/>
      <c r="I261" s="47"/>
      <c r="J261" s="47"/>
      <c r="K261" s="47"/>
      <c r="L261" s="47"/>
      <c r="M261" s="47"/>
      <c r="N261" s="47"/>
      <c r="O261" s="47"/>
      <c r="P261" s="47"/>
      <c r="Q261" s="47"/>
    </row>
    <row r="262" spans="6:17" x14ac:dyDescent="0.25">
      <c r="F262" s="47"/>
      <c r="G262" s="47"/>
      <c r="H262" s="47"/>
      <c r="I262" s="47"/>
      <c r="J262" s="47"/>
      <c r="K262" s="47"/>
      <c r="L262" s="47"/>
      <c r="M262" s="47"/>
      <c r="N262" s="47"/>
      <c r="O262" s="47"/>
      <c r="P262" s="47"/>
      <c r="Q262" s="47"/>
    </row>
    <row r="263" spans="6:17" x14ac:dyDescent="0.25">
      <c r="F263" s="47"/>
      <c r="G263" s="47"/>
      <c r="H263" s="47"/>
      <c r="I263" s="47"/>
      <c r="J263" s="47"/>
      <c r="K263" s="47"/>
      <c r="L263" s="47"/>
      <c r="M263" s="47"/>
      <c r="N263" s="47"/>
      <c r="O263" s="47"/>
      <c r="P263" s="47"/>
      <c r="Q263" s="47"/>
    </row>
    <row r="264" spans="6:17" x14ac:dyDescent="0.25">
      <c r="F264" s="47"/>
      <c r="G264" s="47"/>
      <c r="H264" s="47"/>
      <c r="I264" s="47"/>
      <c r="J264" s="47"/>
      <c r="K264" s="47"/>
      <c r="L264" s="47"/>
      <c r="M264" s="47"/>
      <c r="N264" s="47"/>
      <c r="O264" s="47"/>
      <c r="P264" s="47"/>
      <c r="Q264" s="47"/>
    </row>
    <row r="265" spans="6:17" x14ac:dyDescent="0.25">
      <c r="F265" s="47"/>
      <c r="G265" s="47"/>
      <c r="H265" s="47"/>
      <c r="I265" s="47"/>
      <c r="J265" s="47"/>
      <c r="K265" s="47"/>
      <c r="L265" s="47"/>
      <c r="M265" s="47"/>
      <c r="N265" s="47"/>
      <c r="O265" s="47"/>
      <c r="P265" s="47"/>
      <c r="Q265" s="47"/>
    </row>
    <row r="266" spans="6:17" x14ac:dyDescent="0.25">
      <c r="F266" s="47"/>
      <c r="G266" s="47"/>
      <c r="H266" s="47"/>
      <c r="I266" s="47"/>
      <c r="J266" s="47"/>
      <c r="K266" s="47"/>
      <c r="L266" s="47"/>
      <c r="M266" s="47"/>
      <c r="N266" s="47"/>
      <c r="O266" s="47"/>
      <c r="P266" s="47"/>
      <c r="Q266" s="47"/>
    </row>
    <row r="267" spans="6:17" x14ac:dyDescent="0.25">
      <c r="F267" s="47"/>
      <c r="G267" s="47"/>
      <c r="H267" s="47"/>
      <c r="I267" s="47"/>
      <c r="J267" s="47"/>
      <c r="K267" s="47"/>
      <c r="L267" s="47"/>
      <c r="M267" s="47"/>
      <c r="N267" s="47"/>
      <c r="O267" s="47"/>
      <c r="P267" s="47"/>
      <c r="Q267" s="47"/>
    </row>
    <row r="268" spans="6:17" x14ac:dyDescent="0.25">
      <c r="F268" s="47"/>
      <c r="G268" s="47"/>
      <c r="H268" s="47"/>
      <c r="I268" s="47"/>
      <c r="J268" s="47"/>
      <c r="K268" s="47"/>
      <c r="L268" s="47"/>
      <c r="M268" s="47"/>
      <c r="N268" s="47"/>
      <c r="O268" s="47"/>
      <c r="P268" s="47"/>
      <c r="Q268" s="47"/>
    </row>
    <row r="269" spans="6:17" x14ac:dyDescent="0.25">
      <c r="F269" s="47"/>
      <c r="G269" s="47"/>
      <c r="H269" s="47"/>
      <c r="I269" s="47"/>
      <c r="J269" s="47"/>
      <c r="K269" s="47"/>
      <c r="L269" s="47"/>
      <c r="M269" s="47"/>
      <c r="N269" s="47"/>
      <c r="O269" s="47"/>
      <c r="P269" s="47"/>
      <c r="Q269" s="47"/>
    </row>
    <row r="270" spans="6:17" x14ac:dyDescent="0.25">
      <c r="F270" s="47"/>
      <c r="G270" s="47"/>
      <c r="H270" s="47"/>
      <c r="I270" s="47"/>
      <c r="J270" s="47"/>
      <c r="K270" s="47"/>
      <c r="L270" s="47"/>
      <c r="M270" s="47"/>
      <c r="N270" s="47"/>
      <c r="O270" s="47"/>
      <c r="P270" s="47"/>
      <c r="Q270" s="47"/>
    </row>
    <row r="271" spans="6:17" x14ac:dyDescent="0.25">
      <c r="F271" s="47"/>
      <c r="G271" s="47"/>
      <c r="H271" s="47"/>
      <c r="I271" s="47"/>
      <c r="J271" s="47"/>
      <c r="K271" s="47"/>
      <c r="L271" s="47"/>
      <c r="M271" s="47"/>
      <c r="N271" s="47"/>
      <c r="O271" s="47"/>
      <c r="P271" s="47"/>
      <c r="Q271" s="47"/>
    </row>
    <row r="272" spans="6:17" x14ac:dyDescent="0.25">
      <c r="F272" s="47"/>
      <c r="G272" s="47"/>
      <c r="H272" s="47"/>
      <c r="I272" s="47"/>
      <c r="J272" s="47"/>
      <c r="K272" s="47"/>
      <c r="L272" s="47"/>
      <c r="M272" s="47"/>
      <c r="N272" s="47"/>
      <c r="O272" s="47"/>
      <c r="P272" s="47"/>
      <c r="Q272" s="47"/>
    </row>
    <row r="273" spans="6:17" x14ac:dyDescent="0.25">
      <c r="F273" s="47"/>
      <c r="G273" s="47"/>
      <c r="H273" s="47"/>
      <c r="I273" s="47"/>
      <c r="J273" s="47"/>
      <c r="K273" s="47"/>
      <c r="L273" s="47"/>
      <c r="M273" s="47"/>
      <c r="N273" s="47"/>
      <c r="O273" s="47"/>
      <c r="P273" s="47"/>
      <c r="Q273" s="47"/>
    </row>
    <row r="274" spans="6:17" x14ac:dyDescent="0.25">
      <c r="F274" s="47"/>
      <c r="G274" s="47"/>
      <c r="H274" s="47"/>
      <c r="I274" s="47"/>
      <c r="J274" s="47"/>
      <c r="K274" s="47"/>
      <c r="L274" s="47"/>
      <c r="M274" s="47"/>
      <c r="N274" s="47"/>
      <c r="O274" s="47"/>
      <c r="P274" s="47"/>
      <c r="Q274" s="47"/>
    </row>
    <row r="275" spans="6:17" x14ac:dyDescent="0.25">
      <c r="F275" s="47"/>
      <c r="G275" s="47"/>
      <c r="H275" s="47"/>
      <c r="I275" s="47"/>
      <c r="J275" s="47"/>
      <c r="K275" s="47"/>
      <c r="L275" s="47"/>
      <c r="M275" s="47"/>
      <c r="N275" s="47"/>
      <c r="O275" s="47"/>
      <c r="P275" s="47"/>
      <c r="Q275" s="47"/>
    </row>
    <row r="276" spans="6:17" x14ac:dyDescent="0.25">
      <c r="F276" s="47"/>
      <c r="G276" s="47"/>
      <c r="H276" s="47"/>
      <c r="I276" s="47"/>
      <c r="J276" s="47"/>
      <c r="K276" s="47"/>
      <c r="L276" s="47"/>
      <c r="M276" s="47"/>
      <c r="N276" s="47"/>
      <c r="O276" s="47"/>
      <c r="P276" s="47"/>
      <c r="Q276" s="47"/>
    </row>
    <row r="277" spans="6:17" x14ac:dyDescent="0.25">
      <c r="F277" s="47"/>
      <c r="G277" s="47"/>
      <c r="H277" s="47"/>
      <c r="I277" s="47"/>
      <c r="J277" s="47"/>
      <c r="K277" s="47"/>
      <c r="L277" s="47"/>
      <c r="M277" s="47"/>
      <c r="N277" s="47"/>
      <c r="O277" s="47"/>
      <c r="P277" s="47"/>
      <c r="Q277" s="47"/>
    </row>
    <row r="278" spans="6:17" x14ac:dyDescent="0.25">
      <c r="F278" s="47"/>
      <c r="G278" s="47"/>
      <c r="H278" s="47"/>
      <c r="I278" s="47"/>
      <c r="J278" s="47"/>
      <c r="K278" s="47"/>
      <c r="L278" s="47"/>
      <c r="M278" s="47"/>
      <c r="N278" s="47"/>
      <c r="O278" s="47"/>
      <c r="P278" s="47"/>
      <c r="Q278" s="47"/>
    </row>
    <row r="279" spans="6:17" x14ac:dyDescent="0.25">
      <c r="F279" s="47"/>
      <c r="G279" s="47"/>
      <c r="H279" s="47"/>
      <c r="I279" s="47"/>
      <c r="J279" s="47"/>
      <c r="K279" s="47"/>
      <c r="L279" s="47"/>
      <c r="M279" s="47"/>
      <c r="N279" s="47"/>
      <c r="O279" s="47"/>
      <c r="P279" s="47"/>
      <c r="Q279" s="47"/>
    </row>
    <row r="280" spans="6:17" x14ac:dyDescent="0.25">
      <c r="F280" s="47"/>
      <c r="G280" s="47"/>
      <c r="H280" s="47"/>
      <c r="I280" s="47"/>
      <c r="J280" s="47"/>
      <c r="K280" s="47"/>
      <c r="L280" s="47"/>
      <c r="M280" s="47"/>
      <c r="N280" s="47"/>
      <c r="O280" s="47"/>
      <c r="P280" s="47"/>
      <c r="Q280" s="47"/>
    </row>
  </sheetData>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5">
    <tabColor theme="0" tint="-0.249977111117893"/>
  </sheetPr>
  <dimension ref="B1:J17"/>
  <sheetViews>
    <sheetView workbookViewId="0">
      <selection activeCell="D7" sqref="D7"/>
    </sheetView>
  </sheetViews>
  <sheetFormatPr defaultRowHeight="15" x14ac:dyDescent="0.25"/>
  <cols>
    <col min="2" max="2" width="14.85546875" bestFit="1" customWidth="1"/>
    <col min="3" max="9" width="9.140625" style="1"/>
    <col min="10" max="10" width="10.7109375" customWidth="1"/>
  </cols>
  <sheetData>
    <row r="1" spans="2:10" ht="15.75" thickBot="1" x14ac:dyDescent="0.3"/>
    <row r="2" spans="2:10" ht="30" customHeight="1" thickTop="1" thickBot="1" x14ac:dyDescent="0.3">
      <c r="B2" s="203" t="s">
        <v>35</v>
      </c>
      <c r="C2" s="204">
        <v>0</v>
      </c>
      <c r="D2" s="204">
        <v>1</v>
      </c>
      <c r="E2" s="204">
        <v>2</v>
      </c>
      <c r="F2" s="204">
        <v>3</v>
      </c>
      <c r="G2" s="204">
        <v>4</v>
      </c>
      <c r="H2" s="204">
        <v>5</v>
      </c>
      <c r="I2" s="205">
        <v>6</v>
      </c>
      <c r="J2" s="196" t="s">
        <v>73</v>
      </c>
    </row>
    <row r="3" spans="2:10" ht="15.75" thickTop="1" x14ac:dyDescent="0.25">
      <c r="B3" s="189" t="str">
        <f>IF(Eligibility!C3=0,"",Eligibility!C3)</f>
        <v>.</v>
      </c>
      <c r="C3" s="191">
        <f>COUNTIFS(Validity!$B$4:$B$104,'Best Evidence'!$B3,Validity!$X$4:$X$104,'Best Evidence'!C$2)</f>
        <v>0</v>
      </c>
      <c r="D3" s="191">
        <f>COUNTIFS(Validity!$B$4:$B$104,'Best Evidence'!$B3,Validity!$X$4:$X$104,'Best Evidence'!D$2)</f>
        <v>0</v>
      </c>
      <c r="E3" s="191">
        <f>COUNTIFS(Validity!$B$4:$B$104,'Best Evidence'!$B3,Validity!$X$4:$X$104,'Best Evidence'!E$2)</f>
        <v>0</v>
      </c>
      <c r="F3" s="191">
        <f>COUNTIFS(Validity!$B$4:$B$104,'Best Evidence'!$B3,Validity!$X$4:$X$104,'Best Evidence'!F$2)</f>
        <v>0</v>
      </c>
      <c r="G3" s="191">
        <f>COUNTIFS(Validity!$B$4:$B$104,'Best Evidence'!$B3,Validity!$X$4:$X$104,'Best Evidence'!G$2)</f>
        <v>0</v>
      </c>
      <c r="H3" s="191">
        <f>COUNTIFS(Validity!$B$4:$B$104,'Best Evidence'!$B3,Validity!$X$4:$X$104,'Best Evidence'!H$2)</f>
        <v>0</v>
      </c>
      <c r="I3" s="190">
        <f>COUNTIFS(Validity!$B$4:$B$104,'Best Evidence'!$B3,Validity!$X$4:$X$104,'Best Evidence'!I$2)</f>
        <v>0</v>
      </c>
      <c r="J3" s="197">
        <f>SUM(G3:I3)</f>
        <v>0</v>
      </c>
    </row>
    <row r="4" spans="2:10" x14ac:dyDescent="0.25">
      <c r="B4" s="199" t="str">
        <f>IF(Eligibility!D3=0,"",Eligibility!D3)</f>
        <v>.</v>
      </c>
      <c r="C4" s="200">
        <f>COUNTIFS(Validity!$B$4:$B$104,'Best Evidence'!$B4,Validity!$X$4:$X$104,'Best Evidence'!C$2)</f>
        <v>0</v>
      </c>
      <c r="D4" s="200">
        <f>COUNTIFS(Validity!$B$4:$B$104,'Best Evidence'!$B4,Validity!$X$4:$X$104,'Best Evidence'!D$2)</f>
        <v>0</v>
      </c>
      <c r="E4" s="200">
        <f>COUNTIFS(Validity!$B$4:$B$104,'Best Evidence'!$B4,Validity!$X$4:$X$104,'Best Evidence'!E$2)</f>
        <v>0</v>
      </c>
      <c r="F4" s="200">
        <f>COUNTIFS(Validity!$B$4:$B$104,'Best Evidence'!$B4,Validity!$X$4:$X$104,'Best Evidence'!F$2)</f>
        <v>0</v>
      </c>
      <c r="G4" s="200">
        <f>COUNTIFS(Validity!$B$4:$B$104,'Best Evidence'!$B4,Validity!$X$4:$X$104,'Best Evidence'!G$2)</f>
        <v>0</v>
      </c>
      <c r="H4" s="200">
        <f>COUNTIFS(Validity!$B$4:$B$104,'Best Evidence'!$B4,Validity!$X$4:$X$104,'Best Evidence'!H$2)</f>
        <v>0</v>
      </c>
      <c r="I4" s="201">
        <f>COUNTIFS(Validity!$B$4:$B$104,'Best Evidence'!$B4,Validity!$X$4:$X$104,'Best Evidence'!I$2)</f>
        <v>0</v>
      </c>
      <c r="J4" s="202">
        <f t="shared" ref="J4:J12" si="0">SUM(G4:I4)</f>
        <v>0</v>
      </c>
    </row>
    <row r="5" spans="2:10" x14ac:dyDescent="0.25">
      <c r="B5" s="189" t="str">
        <f>IF(Eligibility!E3=0,"",Eligibility!E3)</f>
        <v>.</v>
      </c>
      <c r="C5" s="191">
        <f>COUNTIFS(Validity!$B$4:$B$104,'Best Evidence'!$B5,Validity!$X$4:$X$104,'Best Evidence'!C$2)</f>
        <v>0</v>
      </c>
      <c r="D5" s="191">
        <f>COUNTIFS(Validity!$B$4:$B$104,'Best Evidence'!$B5,Validity!$X$4:$X$104,'Best Evidence'!D$2)</f>
        <v>0</v>
      </c>
      <c r="E5" s="191">
        <f>COUNTIFS(Validity!$B$4:$B$104,'Best Evidence'!$B5,Validity!$X$4:$X$104,'Best Evidence'!E$2)</f>
        <v>0</v>
      </c>
      <c r="F5" s="191">
        <f>COUNTIFS(Validity!$B$4:$B$104,'Best Evidence'!$B5,Validity!$X$4:$X$104,'Best Evidence'!F$2)</f>
        <v>0</v>
      </c>
      <c r="G5" s="191">
        <f>COUNTIFS(Validity!$B$4:$B$104,'Best Evidence'!$B5,Validity!$X$4:$X$104,'Best Evidence'!G$2)</f>
        <v>0</v>
      </c>
      <c r="H5" s="191">
        <f>COUNTIFS(Validity!$B$4:$B$104,'Best Evidence'!$B5,Validity!$X$4:$X$104,'Best Evidence'!H$2)</f>
        <v>0</v>
      </c>
      <c r="I5" s="190">
        <f>COUNTIFS(Validity!$B$4:$B$104,'Best Evidence'!$B5,Validity!$X$4:$X$104,'Best Evidence'!I$2)</f>
        <v>0</v>
      </c>
      <c r="J5" s="197">
        <f t="shared" si="0"/>
        <v>0</v>
      </c>
    </row>
    <row r="6" spans="2:10" x14ac:dyDescent="0.25">
      <c r="B6" s="199" t="str">
        <f>IF(Eligibility!F3=0,"",Eligibility!F3)</f>
        <v>.</v>
      </c>
      <c r="C6" s="200">
        <f>COUNTIFS(Validity!$B$4:$B$104,'Best Evidence'!$B6,Validity!$X$4:$X$104,'Best Evidence'!C$2)</f>
        <v>0</v>
      </c>
      <c r="D6" s="200">
        <f>COUNTIFS(Validity!$B$4:$B$104,'Best Evidence'!$B6,Validity!$X$4:$X$104,'Best Evidence'!D$2)</f>
        <v>0</v>
      </c>
      <c r="E6" s="200">
        <f>COUNTIFS(Validity!$B$4:$B$104,'Best Evidence'!$B6,Validity!$X$4:$X$104,'Best Evidence'!E$2)</f>
        <v>0</v>
      </c>
      <c r="F6" s="200">
        <f>COUNTIFS(Validity!$B$4:$B$104,'Best Evidence'!$B6,Validity!$X$4:$X$104,'Best Evidence'!F$2)</f>
        <v>0</v>
      </c>
      <c r="G6" s="200">
        <f>COUNTIFS(Validity!$B$4:$B$104,'Best Evidence'!$B6,Validity!$X$4:$X$104,'Best Evidence'!G$2)</f>
        <v>0</v>
      </c>
      <c r="H6" s="200">
        <f>COUNTIFS(Validity!$B$4:$B$104,'Best Evidence'!$B6,Validity!$X$4:$X$104,'Best Evidence'!H$2)</f>
        <v>0</v>
      </c>
      <c r="I6" s="201">
        <f>COUNTIFS(Validity!$B$4:$B$104,'Best Evidence'!$B6,Validity!$X$4:$X$104,'Best Evidence'!I$2)</f>
        <v>0</v>
      </c>
      <c r="J6" s="202">
        <f t="shared" si="0"/>
        <v>0</v>
      </c>
    </row>
    <row r="7" spans="2:10" x14ac:dyDescent="0.25">
      <c r="B7" s="189" t="str">
        <f>IF(Eligibility!G3=0,"",Eligibility!G3)</f>
        <v>.</v>
      </c>
      <c r="C7" s="191">
        <f>COUNTIFS(Validity!$B$4:$B$104,'Best Evidence'!$B7,Validity!$X$4:$X$104,'Best Evidence'!C$2)</f>
        <v>0</v>
      </c>
      <c r="D7" s="191">
        <f>COUNTIFS(Validity!$B$4:$B$104,'Best Evidence'!$B7,Validity!$X$4:$X$104,'Best Evidence'!D$2)</f>
        <v>0</v>
      </c>
      <c r="E7" s="191">
        <f>COUNTIFS(Validity!$B$4:$B$104,'Best Evidence'!$B7,Validity!$X$4:$X$104,'Best Evidence'!E$2)</f>
        <v>0</v>
      </c>
      <c r="F7" s="191">
        <f>COUNTIFS(Validity!$B$4:$B$104,'Best Evidence'!$B7,Validity!$X$4:$X$104,'Best Evidence'!F$2)</f>
        <v>0</v>
      </c>
      <c r="G7" s="191">
        <f>COUNTIFS(Validity!$B$4:$B$104,'Best Evidence'!$B7,Validity!$X$4:$X$104,'Best Evidence'!G$2)</f>
        <v>0</v>
      </c>
      <c r="H7" s="191">
        <f>COUNTIFS(Validity!$B$4:$B$104,'Best Evidence'!$B7,Validity!$X$4:$X$104,'Best Evidence'!H$2)</f>
        <v>0</v>
      </c>
      <c r="I7" s="190">
        <f>COUNTIFS(Validity!$B$4:$B$104,'Best Evidence'!$B7,Validity!$X$4:$X$104,'Best Evidence'!I$2)</f>
        <v>0</v>
      </c>
      <c r="J7" s="197">
        <f t="shared" si="0"/>
        <v>0</v>
      </c>
    </row>
    <row r="8" spans="2:10" x14ac:dyDescent="0.25">
      <c r="B8" s="199" t="str">
        <f>IF(Eligibility!H3=0,"",Eligibility!H3)</f>
        <v>.</v>
      </c>
      <c r="C8" s="200">
        <f>COUNTIFS(Validity!$B$4:$B$104,'Best Evidence'!$B8,Validity!$X$4:$X$104,'Best Evidence'!C$2)</f>
        <v>0</v>
      </c>
      <c r="D8" s="200">
        <f>COUNTIFS(Validity!$B$4:$B$104,'Best Evidence'!$B8,Validity!$X$4:$X$104,'Best Evidence'!D$2)</f>
        <v>0</v>
      </c>
      <c r="E8" s="200">
        <f>COUNTIFS(Validity!$B$4:$B$104,'Best Evidence'!$B8,Validity!$X$4:$X$104,'Best Evidence'!E$2)</f>
        <v>0</v>
      </c>
      <c r="F8" s="200">
        <f>COUNTIFS(Validity!$B$4:$B$104,'Best Evidence'!$B8,Validity!$X$4:$X$104,'Best Evidence'!F$2)</f>
        <v>0</v>
      </c>
      <c r="G8" s="200">
        <f>COUNTIFS(Validity!$B$4:$B$104,'Best Evidence'!$B8,Validity!$X$4:$X$104,'Best Evidence'!G$2)</f>
        <v>0</v>
      </c>
      <c r="H8" s="200">
        <f>COUNTIFS(Validity!$B$4:$B$104,'Best Evidence'!$B8,Validity!$X$4:$X$104,'Best Evidence'!H$2)</f>
        <v>0</v>
      </c>
      <c r="I8" s="201">
        <f>COUNTIFS(Validity!$B$4:$B$104,'Best Evidence'!$B8,Validity!$X$4:$X$104,'Best Evidence'!I$2)</f>
        <v>0</v>
      </c>
      <c r="J8" s="202">
        <f t="shared" si="0"/>
        <v>0</v>
      </c>
    </row>
    <row r="9" spans="2:10" x14ac:dyDescent="0.25">
      <c r="B9" s="189" t="str">
        <f>IF(Eligibility!I3=0,"",Eligibility!I3)</f>
        <v>.</v>
      </c>
      <c r="C9" s="191">
        <f>COUNTIFS(Validity!$B$4:$B$104,'Best Evidence'!$B9,Validity!$X$4:$X$104,'Best Evidence'!C$2)</f>
        <v>0</v>
      </c>
      <c r="D9" s="191">
        <f>COUNTIFS(Validity!$B$4:$B$104,'Best Evidence'!$B9,Validity!$X$4:$X$104,'Best Evidence'!D$2)</f>
        <v>0</v>
      </c>
      <c r="E9" s="191">
        <f>COUNTIFS(Validity!$B$4:$B$104,'Best Evidence'!$B9,Validity!$X$4:$X$104,'Best Evidence'!E$2)</f>
        <v>0</v>
      </c>
      <c r="F9" s="191">
        <f>COUNTIFS(Validity!$B$4:$B$104,'Best Evidence'!$B9,Validity!$X$4:$X$104,'Best Evidence'!F$2)</f>
        <v>0</v>
      </c>
      <c r="G9" s="191">
        <f>COUNTIFS(Validity!$B$4:$B$104,'Best Evidence'!$B9,Validity!$X$4:$X$104,'Best Evidence'!G$2)</f>
        <v>0</v>
      </c>
      <c r="H9" s="191">
        <f>COUNTIFS(Validity!$B$4:$B$104,'Best Evidence'!$B9,Validity!$X$4:$X$104,'Best Evidence'!H$2)</f>
        <v>0</v>
      </c>
      <c r="I9" s="190">
        <f>COUNTIFS(Validity!$B$4:$B$104,'Best Evidence'!$B9,Validity!$X$4:$X$104,'Best Evidence'!I$2)</f>
        <v>0</v>
      </c>
      <c r="J9" s="197">
        <f t="shared" si="0"/>
        <v>0</v>
      </c>
    </row>
    <row r="10" spans="2:10" x14ac:dyDescent="0.25">
      <c r="B10" s="199" t="str">
        <f>IF(Eligibility!J3=0,"",Eligibility!J3)</f>
        <v>.</v>
      </c>
      <c r="C10" s="200">
        <f>COUNTIFS(Validity!$B$4:$B$104,'Best Evidence'!$B10,Validity!$X$4:$X$104,'Best Evidence'!C$2)</f>
        <v>0</v>
      </c>
      <c r="D10" s="200">
        <f>COUNTIFS(Validity!$B$4:$B$104,'Best Evidence'!$B10,Validity!$X$4:$X$104,'Best Evidence'!D$2)</f>
        <v>0</v>
      </c>
      <c r="E10" s="200">
        <f>COUNTIFS(Validity!$B$4:$B$104,'Best Evidence'!$B10,Validity!$X$4:$X$104,'Best Evidence'!E$2)</f>
        <v>0</v>
      </c>
      <c r="F10" s="200">
        <f>COUNTIFS(Validity!$B$4:$B$104,'Best Evidence'!$B10,Validity!$X$4:$X$104,'Best Evidence'!F$2)</f>
        <v>0</v>
      </c>
      <c r="G10" s="200">
        <f>COUNTIFS(Validity!$B$4:$B$104,'Best Evidence'!$B10,Validity!$X$4:$X$104,'Best Evidence'!G$2)</f>
        <v>0</v>
      </c>
      <c r="H10" s="200">
        <f>COUNTIFS(Validity!$B$4:$B$104,'Best Evidence'!$B10,Validity!$X$4:$X$104,'Best Evidence'!H$2)</f>
        <v>0</v>
      </c>
      <c r="I10" s="201">
        <f>COUNTIFS(Validity!$B$4:$B$104,'Best Evidence'!$B10,Validity!$X$4:$X$104,'Best Evidence'!I$2)</f>
        <v>0</v>
      </c>
      <c r="J10" s="202">
        <f t="shared" si="0"/>
        <v>0</v>
      </c>
    </row>
    <row r="11" spans="2:10" x14ac:dyDescent="0.25">
      <c r="B11" s="189" t="str">
        <f>IF(Eligibility!K3=0,"",Eligibility!K3)</f>
        <v>.</v>
      </c>
      <c r="C11" s="191">
        <f>COUNTIFS(Validity!$B$4:$B$104,'Best Evidence'!$B11,Validity!$X$4:$X$104,'Best Evidence'!C$2)</f>
        <v>0</v>
      </c>
      <c r="D11" s="191">
        <f>COUNTIFS(Validity!$B$4:$B$104,'Best Evidence'!$B11,Validity!$X$4:$X$104,'Best Evidence'!D$2)</f>
        <v>0</v>
      </c>
      <c r="E11" s="191">
        <f>COUNTIFS(Validity!$B$4:$B$104,'Best Evidence'!$B11,Validity!$X$4:$X$104,'Best Evidence'!E$2)</f>
        <v>0</v>
      </c>
      <c r="F11" s="191">
        <f>COUNTIFS(Validity!$B$4:$B$104,'Best Evidence'!$B11,Validity!$X$4:$X$104,'Best Evidence'!F$2)</f>
        <v>0</v>
      </c>
      <c r="G11" s="191">
        <f>COUNTIFS(Validity!$B$4:$B$104,'Best Evidence'!$B11,Validity!$X$4:$X$104,'Best Evidence'!G$2)</f>
        <v>0</v>
      </c>
      <c r="H11" s="191">
        <f>COUNTIFS(Validity!$B$4:$B$104,'Best Evidence'!$B11,Validity!$X$4:$X$104,'Best Evidence'!H$2)</f>
        <v>0</v>
      </c>
      <c r="I11" s="190">
        <f>COUNTIFS(Validity!$B$4:$B$104,'Best Evidence'!$B11,Validity!$X$4:$X$104,'Best Evidence'!I$2)</f>
        <v>0</v>
      </c>
      <c r="J11" s="197">
        <f t="shared" si="0"/>
        <v>0</v>
      </c>
    </row>
    <row r="12" spans="2:10" ht="15.75" thickBot="1" x14ac:dyDescent="0.3">
      <c r="B12" s="193" t="str">
        <f>IF(Eligibility!L3=0,"",Eligibility!L3)</f>
        <v>.</v>
      </c>
      <c r="C12" s="195">
        <f>COUNTIFS(Validity!$B$4:$B$104,'Best Evidence'!$B12,Validity!$X$4:$X$104,'Best Evidence'!C$2)</f>
        <v>0</v>
      </c>
      <c r="D12" s="195">
        <f>COUNTIFS(Validity!$B$4:$B$104,'Best Evidence'!$B12,Validity!$X$4:$X$104,'Best Evidence'!D$2)</f>
        <v>0</v>
      </c>
      <c r="E12" s="195">
        <f>COUNTIFS(Validity!$B$4:$B$104,'Best Evidence'!$B12,Validity!$X$4:$X$104,'Best Evidence'!E$2)</f>
        <v>0</v>
      </c>
      <c r="F12" s="195">
        <f>COUNTIFS(Validity!$B$4:$B$104,'Best Evidence'!$B12,Validity!$X$4:$X$104,'Best Evidence'!F$2)</f>
        <v>0</v>
      </c>
      <c r="G12" s="195">
        <f>COUNTIFS(Validity!$B$4:$B$104,'Best Evidence'!$B12,Validity!$X$4:$X$104,'Best Evidence'!G$2)</f>
        <v>0</v>
      </c>
      <c r="H12" s="195">
        <f>COUNTIFS(Validity!$B$4:$B$104,'Best Evidence'!$B12,Validity!$X$4:$X$104,'Best Evidence'!H$2)</f>
        <v>0</v>
      </c>
      <c r="I12" s="194">
        <f>COUNTIFS(Validity!$B$4:$B$104,'Best Evidence'!$B12,Validity!$X$4:$X$104,'Best Evidence'!I$2)</f>
        <v>0</v>
      </c>
      <c r="J12" s="198">
        <f t="shared" si="0"/>
        <v>0</v>
      </c>
    </row>
    <row r="13" spans="2:10" ht="15.75" thickTop="1" x14ac:dyDescent="0.25"/>
    <row r="15" spans="2:10" x14ac:dyDescent="0.25">
      <c r="B15" s="560" t="s">
        <v>349</v>
      </c>
      <c r="C15" s="561"/>
      <c r="D15" s="561"/>
      <c r="E15" s="561"/>
      <c r="F15" s="561"/>
      <c r="G15" s="561"/>
      <c r="H15" s="561"/>
      <c r="I15" s="561"/>
      <c r="J15" s="562"/>
    </row>
    <row r="16" spans="2:10" x14ac:dyDescent="0.25">
      <c r="B16" s="563"/>
      <c r="C16" s="564"/>
      <c r="D16" s="564"/>
      <c r="E16" s="564"/>
      <c r="F16" s="564"/>
      <c r="G16" s="564"/>
      <c r="H16" s="564"/>
      <c r="I16" s="564"/>
      <c r="J16" s="565"/>
    </row>
    <row r="17" spans="2:10" x14ac:dyDescent="0.25">
      <c r="B17" s="566"/>
      <c r="C17" s="567"/>
      <c r="D17" s="567"/>
      <c r="E17" s="567"/>
      <c r="F17" s="567"/>
      <c r="G17" s="567"/>
      <c r="H17" s="567"/>
      <c r="I17" s="567"/>
      <c r="J17" s="568"/>
    </row>
  </sheetData>
  <mergeCells count="1">
    <mergeCell ref="B15:J17"/>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6">
    <tabColor theme="0" tint="-0.249977111117893"/>
  </sheetPr>
  <dimension ref="B1:F17"/>
  <sheetViews>
    <sheetView workbookViewId="0">
      <selection activeCell="D7" sqref="D7"/>
    </sheetView>
  </sheetViews>
  <sheetFormatPr defaultRowHeight="15" x14ac:dyDescent="0.25"/>
  <cols>
    <col min="2" max="2" width="15.5703125" bestFit="1" customWidth="1"/>
    <col min="3" max="3" width="16.42578125" customWidth="1"/>
    <col min="4" max="4" width="19.28515625" customWidth="1"/>
    <col min="5" max="5" width="24.28515625" customWidth="1"/>
    <col min="6" max="6" width="24.7109375" customWidth="1"/>
  </cols>
  <sheetData>
    <row r="1" spans="2:6" ht="15.75" thickBot="1" x14ac:dyDescent="0.3"/>
    <row r="2" spans="2:6" ht="30" x14ac:dyDescent="0.25">
      <c r="D2" s="220" t="s">
        <v>52</v>
      </c>
      <c r="E2" s="221" t="s">
        <v>52</v>
      </c>
      <c r="F2" s="222" t="s">
        <v>52</v>
      </c>
    </row>
    <row r="3" spans="2:6" ht="15.75" thickBot="1" x14ac:dyDescent="0.3">
      <c r="C3" s="14" t="s">
        <v>67</v>
      </c>
      <c r="D3" s="223">
        <v>1</v>
      </c>
      <c r="E3" s="224">
        <v>2</v>
      </c>
      <c r="F3" s="225">
        <v>3</v>
      </c>
    </row>
    <row r="4" spans="2:6" x14ac:dyDescent="0.25">
      <c r="B4" s="11" t="s">
        <v>51</v>
      </c>
      <c r="C4" s="15">
        <v>1</v>
      </c>
      <c r="D4" s="3" t="s">
        <v>33</v>
      </c>
      <c r="E4" s="4" t="s">
        <v>33</v>
      </c>
      <c r="F4" s="5" t="s">
        <v>32</v>
      </c>
    </row>
    <row r="5" spans="2:6" x14ac:dyDescent="0.25">
      <c r="B5" s="12" t="s">
        <v>51</v>
      </c>
      <c r="C5" s="16">
        <v>2</v>
      </c>
      <c r="D5" s="6" t="s">
        <v>32</v>
      </c>
      <c r="E5" s="2" t="s">
        <v>32</v>
      </c>
      <c r="F5" s="7" t="s">
        <v>31</v>
      </c>
    </row>
    <row r="6" spans="2:6" ht="15.75" thickBot="1" x14ac:dyDescent="0.3">
      <c r="B6" s="13" t="s">
        <v>51</v>
      </c>
      <c r="C6" s="17">
        <v>3</v>
      </c>
      <c r="D6" s="8" t="s">
        <v>32</v>
      </c>
      <c r="E6" s="9" t="s">
        <v>31</v>
      </c>
      <c r="F6" s="10" t="s">
        <v>31</v>
      </c>
    </row>
    <row r="8" spans="2:6" ht="15.75" thickBot="1" x14ac:dyDescent="0.3"/>
    <row r="9" spans="2:6" ht="15.75" thickBot="1" x14ac:dyDescent="0.3">
      <c r="D9" s="20" t="s">
        <v>70</v>
      </c>
      <c r="E9" s="21" t="s">
        <v>71</v>
      </c>
      <c r="F9" s="22" t="s">
        <v>72</v>
      </c>
    </row>
    <row r="10" spans="2:6" x14ac:dyDescent="0.25">
      <c r="C10" s="18" t="s">
        <v>39</v>
      </c>
      <c r="D10" s="3">
        <v>0</v>
      </c>
      <c r="E10" s="4">
        <v>2</v>
      </c>
      <c r="F10" s="5">
        <v>3</v>
      </c>
    </row>
    <row r="11" spans="2:6" ht="15.75" thickBot="1" x14ac:dyDescent="0.3">
      <c r="C11" s="19" t="s">
        <v>69</v>
      </c>
      <c r="D11" s="8">
        <v>0</v>
      </c>
      <c r="E11" s="9">
        <v>2</v>
      </c>
      <c r="F11" s="10">
        <v>3</v>
      </c>
    </row>
    <row r="15" spans="2:6" x14ac:dyDescent="0.25">
      <c r="B15" s="560" t="s">
        <v>350</v>
      </c>
      <c r="C15" s="561"/>
      <c r="D15" s="561"/>
      <c r="E15" s="561"/>
      <c r="F15" s="562"/>
    </row>
    <row r="16" spans="2:6" x14ac:dyDescent="0.25">
      <c r="B16" s="563"/>
      <c r="C16" s="564"/>
      <c r="D16" s="564"/>
      <c r="E16" s="564"/>
      <c r="F16" s="565"/>
    </row>
    <row r="17" spans="2:6" x14ac:dyDescent="0.25">
      <c r="B17" s="566"/>
      <c r="C17" s="567"/>
      <c r="D17" s="567"/>
      <c r="E17" s="567"/>
      <c r="F17" s="568"/>
    </row>
  </sheetData>
  <mergeCells count="1">
    <mergeCell ref="B15:F17"/>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4">
    <tabColor theme="0" tint="-0.249977111117893"/>
  </sheetPr>
  <dimension ref="B1:G5"/>
  <sheetViews>
    <sheetView workbookViewId="0">
      <selection activeCell="D7" sqref="D7"/>
    </sheetView>
  </sheetViews>
  <sheetFormatPr defaultRowHeight="15" x14ac:dyDescent="0.25"/>
  <cols>
    <col min="2" max="2" width="11.5703125" bestFit="1" customWidth="1"/>
  </cols>
  <sheetData>
    <row r="1" spans="2:7" ht="15.75" thickBot="1" x14ac:dyDescent="0.3">
      <c r="C1" s="1"/>
      <c r="D1" s="1"/>
      <c r="E1" s="1"/>
      <c r="F1" s="1"/>
    </row>
    <row r="2" spans="2:7" ht="15.75" thickBot="1" x14ac:dyDescent="0.3">
      <c r="B2" s="26" t="s">
        <v>74</v>
      </c>
      <c r="C2" s="27">
        <v>1</v>
      </c>
      <c r="D2" s="27">
        <v>2</v>
      </c>
      <c r="E2" s="27">
        <v>3</v>
      </c>
      <c r="F2" s="27">
        <v>4</v>
      </c>
      <c r="G2" s="28">
        <v>5</v>
      </c>
    </row>
    <row r="3" spans="2:7" x14ac:dyDescent="0.25">
      <c r="B3" s="23" t="s">
        <v>68</v>
      </c>
      <c r="C3" s="4">
        <v>6</v>
      </c>
      <c r="D3" s="4" t="s">
        <v>75</v>
      </c>
      <c r="E3" s="4" t="s">
        <v>77</v>
      </c>
      <c r="F3" s="4" t="s">
        <v>77</v>
      </c>
      <c r="G3" s="5" t="s">
        <v>76</v>
      </c>
    </row>
    <row r="4" spans="2:7" x14ac:dyDescent="0.25">
      <c r="B4" s="24" t="s">
        <v>37</v>
      </c>
      <c r="C4" s="2" t="s">
        <v>5</v>
      </c>
      <c r="D4" s="2" t="s">
        <v>5</v>
      </c>
      <c r="E4" s="2" t="s">
        <v>5</v>
      </c>
      <c r="F4" s="2" t="s">
        <v>6</v>
      </c>
      <c r="G4" s="7"/>
    </row>
    <row r="5" spans="2:7" ht="15.75" thickBot="1" x14ac:dyDescent="0.3">
      <c r="B5" s="25" t="s">
        <v>4</v>
      </c>
      <c r="C5" s="9" t="s">
        <v>63</v>
      </c>
      <c r="D5" s="9" t="s">
        <v>63</v>
      </c>
      <c r="E5" s="9" t="s">
        <v>64</v>
      </c>
      <c r="F5" s="9"/>
      <c r="G5" s="10"/>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0">
    <tabColor theme="9" tint="0.59999389629810485"/>
  </sheetPr>
  <dimension ref="A1:R26"/>
  <sheetViews>
    <sheetView showGridLines="0" zoomScaleNormal="100" workbookViewId="0">
      <pane ySplit="4" topLeftCell="A5" activePane="bottomLeft" state="frozen"/>
      <selection activeCell="G1" sqref="G1"/>
      <selection pane="bottomLeft" activeCell="G1" sqref="G1"/>
    </sheetView>
  </sheetViews>
  <sheetFormatPr defaultColWidth="9.140625" defaultRowHeight="15" x14ac:dyDescent="0.25"/>
  <cols>
    <col min="1" max="6" width="9.140625" style="46"/>
    <col min="7" max="7" width="100.7109375" style="49" customWidth="1"/>
    <col min="8" max="8" width="9.140625" style="46" customWidth="1"/>
    <col min="9" max="21" width="9.140625" style="46"/>
    <col min="22" max="22" width="13.140625" style="46" customWidth="1"/>
    <col min="23" max="23" width="8.42578125" style="46" customWidth="1"/>
    <col min="24" max="16384" width="9.140625" style="46"/>
  </cols>
  <sheetData>
    <row r="1" spans="1:18" ht="33" x14ac:dyDescent="0.25">
      <c r="A1" s="58"/>
      <c r="B1" s="58"/>
      <c r="C1" s="58"/>
      <c r="D1" s="58"/>
      <c r="E1" s="58"/>
      <c r="F1" s="59"/>
      <c r="G1" s="48" t="s">
        <v>103</v>
      </c>
      <c r="H1" s="58"/>
      <c r="I1" s="59"/>
      <c r="J1" s="59"/>
      <c r="K1" s="59"/>
      <c r="L1" s="59"/>
      <c r="M1" s="59"/>
      <c r="N1" s="59"/>
      <c r="O1" s="59"/>
      <c r="P1" s="59"/>
      <c r="Q1" s="59"/>
      <c r="R1" s="58"/>
    </row>
    <row r="2" spans="1:18" ht="33" x14ac:dyDescent="0.25">
      <c r="A2" s="58"/>
      <c r="B2" s="58"/>
      <c r="C2" s="58"/>
      <c r="D2" s="58"/>
      <c r="E2" s="58"/>
      <c r="F2" s="59"/>
      <c r="G2" s="48" t="s">
        <v>114</v>
      </c>
      <c r="H2" s="58"/>
      <c r="I2" s="59"/>
      <c r="J2" s="59"/>
      <c r="K2" s="59"/>
      <c r="L2" s="59"/>
      <c r="M2" s="59"/>
      <c r="N2" s="59"/>
      <c r="O2" s="59"/>
      <c r="P2" s="59"/>
      <c r="Q2" s="59"/>
      <c r="R2" s="58"/>
    </row>
    <row r="3" spans="1:18" ht="34.5" customHeight="1" x14ac:dyDescent="0.25">
      <c r="A3" s="58"/>
      <c r="B3" s="58"/>
      <c r="C3" s="58"/>
      <c r="D3" s="58"/>
      <c r="E3" s="58"/>
      <c r="F3" s="59"/>
      <c r="G3" s="60" t="s">
        <v>353</v>
      </c>
      <c r="H3" s="58"/>
      <c r="I3" s="59"/>
      <c r="J3" s="59"/>
      <c r="K3" s="59"/>
      <c r="L3" s="59"/>
      <c r="M3" s="59"/>
      <c r="N3" s="59"/>
      <c r="O3" s="59"/>
      <c r="P3" s="59"/>
      <c r="Q3" s="59"/>
      <c r="R3" s="58"/>
    </row>
    <row r="4" spans="1:18" x14ac:dyDescent="0.25">
      <c r="A4" s="58"/>
      <c r="B4" s="58"/>
      <c r="C4" s="58"/>
      <c r="D4" s="58"/>
      <c r="E4" s="58"/>
      <c r="F4" s="59"/>
      <c r="H4" s="59"/>
      <c r="I4" s="59"/>
      <c r="J4" s="59"/>
      <c r="K4" s="59"/>
      <c r="L4" s="59"/>
      <c r="M4" s="59"/>
      <c r="N4" s="59"/>
      <c r="O4" s="59"/>
      <c r="P4" s="59"/>
      <c r="Q4" s="58"/>
      <c r="R4" s="58"/>
    </row>
    <row r="5" spans="1:18" ht="60" x14ac:dyDescent="0.25">
      <c r="A5" s="58"/>
      <c r="B5" s="58"/>
      <c r="C5" s="58"/>
      <c r="D5" s="58"/>
      <c r="E5" s="58"/>
      <c r="F5" s="59"/>
      <c r="G5" s="62" t="s">
        <v>115</v>
      </c>
      <c r="H5" s="59"/>
      <c r="I5" s="59"/>
      <c r="J5" s="59"/>
      <c r="K5" s="59"/>
      <c r="L5" s="59"/>
      <c r="M5" s="59"/>
      <c r="N5" s="59"/>
      <c r="O5" s="59"/>
      <c r="P5" s="59"/>
      <c r="Q5" s="58"/>
      <c r="R5" s="58"/>
    </row>
    <row r="6" spans="1:18" x14ac:dyDescent="0.25">
      <c r="A6" s="58"/>
      <c r="B6" s="58"/>
      <c r="C6" s="58"/>
      <c r="D6" s="58"/>
      <c r="E6" s="58"/>
      <c r="F6" s="59"/>
      <c r="G6" s="61"/>
      <c r="H6" s="59"/>
      <c r="I6" s="59"/>
      <c r="J6" s="59"/>
      <c r="K6" s="59"/>
      <c r="L6" s="59"/>
      <c r="M6" s="59"/>
      <c r="N6" s="59"/>
      <c r="O6" s="59"/>
      <c r="P6" s="59"/>
      <c r="Q6" s="58"/>
      <c r="R6" s="58"/>
    </row>
    <row r="7" spans="1:18" ht="60" x14ac:dyDescent="0.25">
      <c r="A7" s="58"/>
      <c r="B7" s="58"/>
      <c r="C7" s="58"/>
      <c r="D7" s="58"/>
      <c r="E7" s="58"/>
      <c r="F7" s="58"/>
      <c r="G7" s="62" t="s">
        <v>116</v>
      </c>
      <c r="H7" s="58"/>
      <c r="I7" s="58"/>
      <c r="J7" s="58"/>
      <c r="K7" s="58"/>
      <c r="L7" s="58"/>
      <c r="M7" s="58"/>
      <c r="N7" s="58"/>
      <c r="O7" s="58"/>
      <c r="P7" s="58"/>
      <c r="Q7" s="58"/>
      <c r="R7" s="58"/>
    </row>
    <row r="8" spans="1:18" x14ac:dyDescent="0.25">
      <c r="A8" s="58"/>
      <c r="B8" s="58"/>
      <c r="C8" s="58"/>
      <c r="D8" s="58"/>
      <c r="E8" s="58"/>
      <c r="F8" s="58"/>
      <c r="G8" s="62"/>
      <c r="H8" s="58"/>
      <c r="I8" s="58"/>
      <c r="J8" s="58"/>
      <c r="K8" s="58"/>
      <c r="L8" s="58"/>
      <c r="M8" s="58"/>
      <c r="N8" s="58"/>
      <c r="O8" s="58"/>
      <c r="P8" s="58"/>
      <c r="Q8" s="58"/>
      <c r="R8" s="58"/>
    </row>
    <row r="9" spans="1:18" ht="45" x14ac:dyDescent="0.25">
      <c r="A9" s="58"/>
      <c r="B9" s="58"/>
      <c r="C9" s="58"/>
      <c r="D9" s="58"/>
      <c r="E9" s="58"/>
      <c r="F9" s="58"/>
      <c r="G9" s="62" t="s">
        <v>117</v>
      </c>
      <c r="H9" s="58"/>
      <c r="I9" s="58"/>
      <c r="J9" s="58"/>
      <c r="K9" s="58"/>
      <c r="L9" s="58"/>
      <c r="M9" s="58"/>
      <c r="N9" s="58"/>
      <c r="O9" s="58"/>
      <c r="P9" s="58"/>
      <c r="Q9" s="58"/>
      <c r="R9" s="58"/>
    </row>
    <row r="10" spans="1:18" x14ac:dyDescent="0.25">
      <c r="A10" s="58"/>
      <c r="B10" s="58"/>
      <c r="C10" s="58"/>
      <c r="D10" s="58"/>
      <c r="E10" s="58"/>
      <c r="F10" s="58"/>
      <c r="G10" s="62"/>
      <c r="H10" s="58"/>
      <c r="I10" s="58"/>
      <c r="J10" s="58"/>
      <c r="K10" s="58"/>
      <c r="L10" s="58"/>
      <c r="M10" s="58"/>
      <c r="N10" s="58"/>
      <c r="O10" s="58"/>
      <c r="P10" s="58"/>
      <c r="Q10" s="58"/>
      <c r="R10" s="58"/>
    </row>
    <row r="11" spans="1:18" ht="30" x14ac:dyDescent="0.25">
      <c r="A11" s="58"/>
      <c r="B11" s="58"/>
      <c r="C11" s="58"/>
      <c r="D11" s="58"/>
      <c r="E11" s="58"/>
      <c r="F11" s="58"/>
      <c r="G11" s="62" t="s">
        <v>118</v>
      </c>
      <c r="H11" s="58"/>
      <c r="I11" s="58"/>
      <c r="J11" s="58"/>
      <c r="K11" s="58"/>
      <c r="L11" s="58"/>
      <c r="M11" s="58"/>
      <c r="N11" s="58"/>
      <c r="O11" s="58"/>
      <c r="P11" s="58"/>
      <c r="Q11" s="58"/>
      <c r="R11" s="58"/>
    </row>
    <row r="12" spans="1:18" x14ac:dyDescent="0.25">
      <c r="A12" s="58"/>
      <c r="B12" s="58"/>
      <c r="C12" s="58"/>
      <c r="D12" s="58"/>
      <c r="E12" s="58"/>
      <c r="F12" s="58"/>
      <c r="G12" s="62"/>
      <c r="H12" s="58"/>
      <c r="I12" s="58"/>
      <c r="J12" s="58"/>
      <c r="K12" s="58"/>
      <c r="L12" s="58"/>
      <c r="M12" s="58"/>
      <c r="N12" s="58"/>
      <c r="O12" s="58"/>
      <c r="P12" s="58"/>
      <c r="Q12" s="58"/>
      <c r="R12" s="58"/>
    </row>
    <row r="13" spans="1:18" x14ac:dyDescent="0.25">
      <c r="A13" s="58"/>
      <c r="B13" s="58"/>
      <c r="C13" s="58"/>
      <c r="D13" s="58"/>
      <c r="E13" s="58"/>
      <c r="F13" s="58"/>
      <c r="G13" s="62" t="s">
        <v>119</v>
      </c>
      <c r="H13" s="58"/>
      <c r="I13" s="58"/>
      <c r="J13" s="58"/>
      <c r="K13" s="58"/>
      <c r="L13" s="58"/>
      <c r="M13" s="58"/>
      <c r="N13" s="58"/>
      <c r="O13" s="58"/>
      <c r="P13" s="58"/>
      <c r="Q13" s="58"/>
      <c r="R13" s="58"/>
    </row>
    <row r="14" spans="1:18" x14ac:dyDescent="0.25">
      <c r="A14" s="58"/>
      <c r="B14" s="58"/>
      <c r="C14" s="58"/>
      <c r="D14" s="58"/>
      <c r="E14" s="58"/>
      <c r="F14" s="58"/>
      <c r="H14" s="58"/>
      <c r="I14" s="58"/>
      <c r="J14" s="58"/>
      <c r="K14" s="58"/>
      <c r="L14" s="58"/>
      <c r="M14" s="58"/>
      <c r="N14" s="58"/>
      <c r="O14" s="58"/>
      <c r="P14" s="58"/>
      <c r="Q14" s="58"/>
      <c r="R14" s="58"/>
    </row>
    <row r="15" spans="1:18" x14ac:dyDescent="0.25">
      <c r="A15" s="58"/>
      <c r="B15" s="58"/>
      <c r="C15" s="58"/>
      <c r="D15" s="58"/>
      <c r="E15" s="58"/>
      <c r="F15" s="58"/>
      <c r="H15" s="58"/>
      <c r="I15" s="58"/>
      <c r="J15" s="58"/>
      <c r="K15" s="58"/>
      <c r="L15" s="58"/>
      <c r="M15" s="58"/>
      <c r="N15" s="58"/>
      <c r="O15" s="58"/>
      <c r="P15" s="58"/>
      <c r="Q15" s="58"/>
      <c r="R15" s="58"/>
    </row>
    <row r="16" spans="1:18" x14ac:dyDescent="0.25">
      <c r="A16" s="58"/>
      <c r="B16" s="58"/>
      <c r="C16" s="58"/>
      <c r="D16" s="58"/>
      <c r="E16" s="58"/>
      <c r="F16" s="58"/>
      <c r="G16" s="63"/>
      <c r="H16" s="58"/>
      <c r="I16" s="58"/>
      <c r="J16" s="58"/>
      <c r="K16" s="58"/>
      <c r="L16" s="58"/>
      <c r="M16" s="58"/>
      <c r="N16" s="58"/>
      <c r="O16" s="58"/>
      <c r="P16" s="58"/>
      <c r="Q16" s="58"/>
      <c r="R16" s="58"/>
    </row>
    <row r="17" spans="1:18" x14ac:dyDescent="0.25">
      <c r="A17" s="58"/>
      <c r="B17" s="58"/>
      <c r="C17" s="58"/>
      <c r="D17" s="58"/>
      <c r="E17" s="58"/>
      <c r="F17" s="58"/>
      <c r="G17" s="63"/>
      <c r="H17" s="58"/>
      <c r="I17" s="58"/>
      <c r="J17" s="58"/>
      <c r="K17" s="58"/>
      <c r="L17" s="58"/>
      <c r="M17" s="58"/>
      <c r="N17" s="58"/>
      <c r="O17" s="58"/>
      <c r="P17" s="58"/>
      <c r="Q17" s="58"/>
      <c r="R17" s="58"/>
    </row>
    <row r="18" spans="1:18" x14ac:dyDescent="0.25">
      <c r="A18" s="58"/>
      <c r="B18" s="58"/>
      <c r="C18" s="58"/>
      <c r="D18" s="58"/>
      <c r="E18" s="58"/>
      <c r="F18" s="58"/>
      <c r="G18" s="63"/>
      <c r="H18" s="58"/>
      <c r="I18" s="58"/>
      <c r="J18" s="58"/>
      <c r="K18" s="58"/>
      <c r="L18" s="58"/>
      <c r="M18" s="58"/>
      <c r="N18" s="58"/>
      <c r="O18" s="58"/>
      <c r="P18" s="58"/>
      <c r="Q18" s="58"/>
      <c r="R18" s="58"/>
    </row>
    <row r="19" spans="1:18" x14ac:dyDescent="0.25">
      <c r="A19" s="58"/>
      <c r="B19" s="58"/>
      <c r="C19" s="58"/>
      <c r="D19" s="58"/>
      <c r="E19" s="58"/>
      <c r="F19" s="58"/>
      <c r="G19" s="63"/>
      <c r="H19" s="58"/>
      <c r="I19" s="58"/>
      <c r="J19" s="58"/>
      <c r="K19" s="58"/>
      <c r="L19" s="58"/>
      <c r="M19" s="58"/>
      <c r="N19" s="58"/>
      <c r="O19" s="58"/>
      <c r="P19" s="58"/>
      <c r="Q19" s="58"/>
      <c r="R19" s="58"/>
    </row>
    <row r="20" spans="1:18" x14ac:dyDescent="0.25">
      <c r="A20" s="58"/>
      <c r="B20" s="58"/>
      <c r="C20" s="58"/>
      <c r="D20" s="58"/>
      <c r="E20" s="58"/>
      <c r="F20" s="58"/>
      <c r="G20" s="63"/>
      <c r="H20" s="58"/>
      <c r="I20" s="58"/>
      <c r="J20" s="58"/>
      <c r="K20" s="58"/>
      <c r="L20" s="58"/>
      <c r="M20" s="58"/>
      <c r="N20" s="58"/>
      <c r="O20" s="58"/>
      <c r="P20" s="58"/>
      <c r="Q20" s="58"/>
      <c r="R20" s="58"/>
    </row>
    <row r="21" spans="1:18" x14ac:dyDescent="0.25">
      <c r="A21" s="58"/>
      <c r="B21" s="58"/>
      <c r="C21" s="58"/>
      <c r="D21" s="58"/>
      <c r="E21" s="58"/>
      <c r="F21" s="58"/>
      <c r="G21" s="63"/>
      <c r="H21" s="58"/>
      <c r="I21" s="58"/>
      <c r="J21" s="58"/>
      <c r="K21" s="58"/>
      <c r="L21" s="58"/>
      <c r="M21" s="58"/>
      <c r="N21" s="58"/>
      <c r="O21" s="58"/>
      <c r="P21" s="58"/>
      <c r="Q21" s="58"/>
      <c r="R21" s="58"/>
    </row>
    <row r="22" spans="1:18" x14ac:dyDescent="0.25">
      <c r="A22" s="58"/>
      <c r="B22" s="58"/>
      <c r="C22" s="58"/>
      <c r="D22" s="58"/>
      <c r="E22" s="58"/>
      <c r="F22" s="58"/>
      <c r="G22" s="63"/>
      <c r="H22" s="58"/>
      <c r="I22" s="58"/>
      <c r="J22" s="58"/>
      <c r="K22" s="58"/>
      <c r="L22" s="58"/>
      <c r="M22" s="58"/>
      <c r="N22" s="58"/>
      <c r="O22" s="58"/>
      <c r="P22" s="58"/>
      <c r="Q22" s="58"/>
      <c r="R22" s="58"/>
    </row>
    <row r="23" spans="1:18" x14ac:dyDescent="0.25">
      <c r="A23" s="58"/>
      <c r="B23" s="58"/>
      <c r="C23" s="58"/>
      <c r="D23" s="58"/>
      <c r="E23" s="58"/>
      <c r="F23" s="58"/>
      <c r="G23" s="63"/>
      <c r="H23" s="58"/>
      <c r="I23" s="58"/>
      <c r="J23" s="58"/>
      <c r="K23" s="58"/>
      <c r="L23" s="58"/>
      <c r="M23" s="58"/>
      <c r="N23" s="58"/>
      <c r="O23" s="58"/>
      <c r="P23" s="58"/>
      <c r="Q23" s="58"/>
      <c r="R23" s="58"/>
    </row>
    <row r="24" spans="1:18" x14ac:dyDescent="0.25">
      <c r="A24" s="58"/>
      <c r="B24" s="58"/>
      <c r="C24" s="58"/>
      <c r="D24" s="58"/>
      <c r="E24" s="58"/>
      <c r="F24" s="58"/>
      <c r="G24" s="63"/>
      <c r="H24" s="58"/>
      <c r="I24" s="58"/>
      <c r="J24" s="58"/>
      <c r="K24" s="58"/>
      <c r="L24" s="58"/>
      <c r="M24" s="58"/>
      <c r="N24" s="58"/>
      <c r="O24" s="58"/>
      <c r="P24" s="58"/>
      <c r="Q24" s="58"/>
      <c r="R24" s="58"/>
    </row>
    <row r="25" spans="1:18" x14ac:dyDescent="0.25">
      <c r="A25" s="58"/>
      <c r="B25" s="58"/>
      <c r="C25" s="58"/>
      <c r="D25" s="58"/>
      <c r="E25" s="58"/>
      <c r="F25" s="58"/>
      <c r="G25" s="63"/>
      <c r="H25" s="58"/>
      <c r="I25" s="58"/>
      <c r="J25" s="58"/>
      <c r="K25" s="58"/>
      <c r="L25" s="58"/>
      <c r="M25" s="58"/>
      <c r="N25" s="58"/>
      <c r="O25" s="58"/>
      <c r="P25" s="58"/>
      <c r="Q25" s="58"/>
      <c r="R25" s="58"/>
    </row>
    <row r="26" spans="1:18" x14ac:dyDescent="0.25">
      <c r="A26" s="58"/>
      <c r="B26" s="58"/>
      <c r="C26" s="58"/>
      <c r="D26" s="58"/>
      <c r="E26" s="58"/>
      <c r="F26" s="58"/>
      <c r="G26" s="63"/>
      <c r="H26" s="58"/>
      <c r="I26" s="58"/>
      <c r="J26" s="58"/>
      <c r="K26" s="58"/>
      <c r="L26" s="58"/>
      <c r="M26" s="58"/>
      <c r="N26" s="58"/>
      <c r="O26" s="58"/>
      <c r="P26" s="58"/>
      <c r="Q26" s="58"/>
      <c r="R26" s="58"/>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tabColor rgb="FFFFC000"/>
    <pageSetUpPr fitToPage="1"/>
  </sheetPr>
  <dimension ref="B1:L21"/>
  <sheetViews>
    <sheetView zoomScaleNormal="100" workbookViewId="0">
      <pane ySplit="3" topLeftCell="A4" activePane="bottomLeft" state="frozen"/>
      <selection activeCell="B1" sqref="B1:N2"/>
      <selection pane="bottomLeft" activeCell="A2" sqref="A2"/>
    </sheetView>
  </sheetViews>
  <sheetFormatPr defaultColWidth="9.140625" defaultRowHeight="15" x14ac:dyDescent="0.25"/>
  <cols>
    <col min="1" max="1" width="9.140625" style="29"/>
    <col min="2" max="2" width="29.85546875" style="29" customWidth="1"/>
    <col min="3" max="12" width="15.42578125" style="29" bestFit="1" customWidth="1"/>
    <col min="13" max="16384" width="9.140625" style="29"/>
  </cols>
  <sheetData>
    <row r="1" spans="2:12" ht="85.5" customHeight="1" x14ac:dyDescent="0.25">
      <c r="B1" s="255" t="s">
        <v>454</v>
      </c>
      <c r="C1" s="497" t="s">
        <v>454</v>
      </c>
      <c r="D1" s="498"/>
      <c r="E1" s="498"/>
      <c r="F1" s="498"/>
      <c r="G1" s="498"/>
      <c r="H1" s="498"/>
      <c r="I1" s="498"/>
      <c r="J1" s="498"/>
      <c r="K1" s="498"/>
      <c r="L1" s="498"/>
    </row>
    <row r="2" spans="2:12" ht="38.25" customHeight="1" thickBot="1" x14ac:dyDescent="0.3">
      <c r="C2" s="495" t="s">
        <v>677</v>
      </c>
      <c r="D2" s="496"/>
      <c r="E2" s="496"/>
      <c r="F2" s="496"/>
      <c r="G2" s="496"/>
      <c r="H2" s="496"/>
      <c r="I2" s="496"/>
      <c r="J2" s="496"/>
      <c r="K2" s="496"/>
      <c r="L2" s="496"/>
    </row>
    <row r="3" spans="2:12" ht="15.75" thickTop="1" x14ac:dyDescent="0.25">
      <c r="B3" s="30" t="s">
        <v>428</v>
      </c>
      <c r="C3" s="31" t="s">
        <v>675</v>
      </c>
      <c r="D3" s="31" t="s">
        <v>675</v>
      </c>
      <c r="E3" s="215" t="s">
        <v>675</v>
      </c>
      <c r="F3" s="215" t="s">
        <v>675</v>
      </c>
      <c r="G3" s="215" t="s">
        <v>675</v>
      </c>
      <c r="H3" s="215" t="s">
        <v>675</v>
      </c>
      <c r="I3" s="215" t="s">
        <v>675</v>
      </c>
      <c r="J3" s="215" t="s">
        <v>675</v>
      </c>
      <c r="K3" s="215" t="s">
        <v>675</v>
      </c>
      <c r="L3" s="32" t="s">
        <v>675</v>
      </c>
    </row>
    <row r="4" spans="2:12" x14ac:dyDescent="0.25">
      <c r="B4" s="245" t="s">
        <v>8</v>
      </c>
      <c r="C4" s="33"/>
      <c r="D4" s="33"/>
      <c r="E4" s="33"/>
      <c r="F4" s="216"/>
      <c r="G4" s="216"/>
      <c r="H4" s="216"/>
      <c r="I4" s="216"/>
      <c r="J4" s="216"/>
      <c r="K4" s="216"/>
      <c r="L4" s="34"/>
    </row>
    <row r="5" spans="2:12" x14ac:dyDescent="0.25">
      <c r="B5" s="246" t="s">
        <v>9</v>
      </c>
      <c r="C5" s="482"/>
      <c r="D5" s="482"/>
      <c r="E5" s="482"/>
      <c r="F5" s="217"/>
      <c r="G5" s="217"/>
      <c r="H5" s="217"/>
      <c r="I5" s="217"/>
      <c r="J5" s="217"/>
      <c r="K5" s="217"/>
      <c r="L5" s="35"/>
    </row>
    <row r="6" spans="2:12" x14ac:dyDescent="0.25">
      <c r="B6" s="245" t="s">
        <v>10</v>
      </c>
      <c r="C6" s="33"/>
      <c r="D6" s="33"/>
      <c r="E6" s="33"/>
      <c r="F6" s="216"/>
      <c r="G6" s="216"/>
      <c r="H6" s="216"/>
      <c r="I6" s="216"/>
      <c r="J6" s="216"/>
      <c r="K6" s="216"/>
      <c r="L6" s="34"/>
    </row>
    <row r="7" spans="2:12" x14ac:dyDescent="0.25">
      <c r="B7" s="246" t="s">
        <v>11</v>
      </c>
      <c r="C7" s="482"/>
      <c r="D7" s="482"/>
      <c r="E7" s="482"/>
      <c r="F7" s="217"/>
      <c r="G7" s="217"/>
      <c r="H7" s="217"/>
      <c r="I7" s="217"/>
      <c r="J7" s="217"/>
      <c r="K7" s="217"/>
      <c r="L7" s="35"/>
    </row>
    <row r="8" spans="2:12" x14ac:dyDescent="0.25">
      <c r="B8" s="245" t="s">
        <v>12</v>
      </c>
      <c r="C8" s="33"/>
      <c r="D8" s="33"/>
      <c r="E8" s="33"/>
      <c r="F8" s="216"/>
      <c r="G8" s="216"/>
      <c r="H8" s="216"/>
      <c r="I8" s="216"/>
      <c r="J8" s="216"/>
      <c r="K8" s="216"/>
      <c r="L8" s="34"/>
    </row>
    <row r="9" spans="2:12" x14ac:dyDescent="0.25">
      <c r="B9" s="246" t="s">
        <v>13</v>
      </c>
      <c r="C9" s="482"/>
      <c r="D9" s="482"/>
      <c r="E9" s="482"/>
      <c r="F9" s="217"/>
      <c r="G9" s="217"/>
      <c r="H9" s="217"/>
      <c r="I9" s="217"/>
      <c r="J9" s="217"/>
      <c r="K9" s="217"/>
      <c r="L9" s="35"/>
    </row>
    <row r="10" spans="2:12" x14ac:dyDescent="0.25">
      <c r="B10" s="245" t="s">
        <v>14</v>
      </c>
      <c r="C10" s="33"/>
      <c r="D10" s="33"/>
      <c r="E10" s="33"/>
      <c r="F10" s="216"/>
      <c r="G10" s="216"/>
      <c r="H10" s="216"/>
      <c r="I10" s="216"/>
      <c r="J10" s="216"/>
      <c r="K10" s="216"/>
      <c r="L10" s="34"/>
    </row>
    <row r="11" spans="2:12" x14ac:dyDescent="0.25">
      <c r="B11" s="246" t="s">
        <v>15</v>
      </c>
      <c r="C11" s="482"/>
      <c r="D11" s="482"/>
      <c r="E11" s="482"/>
      <c r="F11" s="217"/>
      <c r="G11" s="217"/>
      <c r="H11" s="217"/>
      <c r="I11" s="217"/>
      <c r="J11" s="217"/>
      <c r="K11" s="217"/>
      <c r="L11" s="35"/>
    </row>
    <row r="12" spans="2:12" x14ac:dyDescent="0.25">
      <c r="B12" s="245" t="s">
        <v>16</v>
      </c>
      <c r="C12" s="33"/>
      <c r="D12" s="33"/>
      <c r="E12" s="33"/>
      <c r="F12" s="216"/>
      <c r="G12" s="216"/>
      <c r="H12" s="216"/>
      <c r="I12" s="216"/>
      <c r="J12" s="216"/>
      <c r="K12" s="216"/>
      <c r="L12" s="34"/>
    </row>
    <row r="13" spans="2:12" ht="15.75" thickBot="1" x14ac:dyDescent="0.3">
      <c r="B13" s="245" t="s">
        <v>340</v>
      </c>
      <c r="C13" s="33"/>
      <c r="D13" s="33"/>
      <c r="E13" s="33"/>
      <c r="F13" s="216"/>
      <c r="G13" s="216"/>
      <c r="H13" s="216"/>
      <c r="I13" s="216"/>
      <c r="J13" s="216"/>
      <c r="K13" s="216"/>
      <c r="L13" s="34"/>
    </row>
    <row r="14" spans="2:12" ht="15.75" thickBot="1" x14ac:dyDescent="0.3">
      <c r="B14" s="36" t="s">
        <v>17</v>
      </c>
      <c r="C14" s="384" t="str">
        <f>IF(C3="","",IF(COUNTA(C4:C13)&lt;10,"Incomplete!",IF(AND(C4="YES",C5="YES",C6="YES",C7="YES",C8="YES",C9="YES",C10="YES",C11="YES",C12="YES",C13="Yes"),"YES",IF(AND(C4="",C5="",C6="",C7="",C8="",C9="",C10="",C11="",C12="",C13=""),"","NO"))))</f>
        <v>Incomplete!</v>
      </c>
      <c r="D14" s="384" t="str">
        <f t="shared" ref="D14:L14" si="0">IF(D3="","",IF(COUNTA(D4:D13)&lt;10,"Incomplete!",IF(AND(D4="YES",D5="YES",D6="YES",D7="YES",D8="YES",D9="YES",D10="YES",D11="YES",D12="YES",D13="Yes"),"YES",IF(AND(D4="",D5="",D6="",D7="",D8="",D9="",D10="",D11="",D12="",D13=""),"","NO"))))</f>
        <v>Incomplete!</v>
      </c>
      <c r="E14" s="384" t="str">
        <f t="shared" si="0"/>
        <v>Incomplete!</v>
      </c>
      <c r="F14" s="384" t="str">
        <f t="shared" si="0"/>
        <v>Incomplete!</v>
      </c>
      <c r="G14" s="384" t="str">
        <f t="shared" si="0"/>
        <v>Incomplete!</v>
      </c>
      <c r="H14" s="384" t="str">
        <f t="shared" si="0"/>
        <v>Incomplete!</v>
      </c>
      <c r="I14" s="384" t="str">
        <f t="shared" si="0"/>
        <v>Incomplete!</v>
      </c>
      <c r="J14" s="384" t="str">
        <f t="shared" si="0"/>
        <v>Incomplete!</v>
      </c>
      <c r="K14" s="384" t="str">
        <f t="shared" si="0"/>
        <v>Incomplete!</v>
      </c>
      <c r="L14" s="385" t="str">
        <f t="shared" si="0"/>
        <v>Incomplete!</v>
      </c>
    </row>
    <row r="15" spans="2:12" ht="85.5" customHeight="1" thickTop="1" thickBot="1" x14ac:dyDescent="0.3">
      <c r="B15" s="236" t="s">
        <v>422</v>
      </c>
      <c r="C15" s="386"/>
      <c r="D15" s="386"/>
      <c r="E15" s="386"/>
      <c r="F15" s="386"/>
      <c r="G15" s="386"/>
      <c r="H15" s="386"/>
      <c r="I15" s="386"/>
      <c r="J15" s="386"/>
      <c r="K15" s="386"/>
      <c r="L15" s="386"/>
    </row>
    <row r="16" spans="2:12" ht="16.5" thickTop="1" thickBot="1" x14ac:dyDescent="0.3"/>
    <row r="17" spans="2:3" x14ac:dyDescent="0.25">
      <c r="B17" s="493" t="s">
        <v>40</v>
      </c>
      <c r="C17" s="494"/>
    </row>
    <row r="18" spans="2:3" x14ac:dyDescent="0.25">
      <c r="B18" s="258" t="s">
        <v>457</v>
      </c>
      <c r="C18" s="39">
        <f>COUNTA($C$3:$L$3)</f>
        <v>10</v>
      </c>
    </row>
    <row r="19" spans="2:3" x14ac:dyDescent="0.25">
      <c r="B19" s="37" t="s">
        <v>41</v>
      </c>
      <c r="C19" s="40">
        <f>COUNTIF($C$14:$L$14,"YES")</f>
        <v>0</v>
      </c>
    </row>
    <row r="20" spans="2:3" x14ac:dyDescent="0.25">
      <c r="B20" s="37" t="s">
        <v>42</v>
      </c>
      <c r="C20" s="40">
        <f>COUNTIF($C$14:$L$14,"NO")</f>
        <v>0</v>
      </c>
    </row>
    <row r="21" spans="2:3" ht="15.75" thickBot="1" x14ac:dyDescent="0.3">
      <c r="B21" s="38" t="s">
        <v>48</v>
      </c>
      <c r="C21" s="41">
        <f>COUNTIF($C$14:$L$14,"Incomplete!")</f>
        <v>10</v>
      </c>
    </row>
  </sheetData>
  <protectedRanges>
    <protectedRange password="C638" sqref="C4:L13" name="Eligibility"/>
    <protectedRange password="CD67" sqref="B1:L3 D4:L21 B4:C14 C21 B16:C20 C15" name="Quality"/>
  </protectedRanges>
  <mergeCells count="3">
    <mergeCell ref="B17:C17"/>
    <mergeCell ref="C2:L2"/>
    <mergeCell ref="C1:L1"/>
  </mergeCells>
  <conditionalFormatting sqref="C14:C15">
    <cfRule type="cellIs" dxfId="120" priority="21" operator="equal">
      <formula>"YES"</formula>
    </cfRule>
    <cfRule type="cellIs" dxfId="119" priority="22" operator="equal">
      <formula>"NO"</formula>
    </cfRule>
  </conditionalFormatting>
  <conditionalFormatting sqref="D14:D15">
    <cfRule type="cellIs" dxfId="118" priority="19" operator="equal">
      <formula>"YES"</formula>
    </cfRule>
    <cfRule type="cellIs" dxfId="117" priority="20" operator="equal">
      <formula>"NO"</formula>
    </cfRule>
  </conditionalFormatting>
  <conditionalFormatting sqref="E14:E15">
    <cfRule type="cellIs" dxfId="116" priority="17" operator="equal">
      <formula>"YES"</formula>
    </cfRule>
    <cfRule type="cellIs" dxfId="115" priority="18" operator="equal">
      <formula>"NO"</formula>
    </cfRule>
  </conditionalFormatting>
  <conditionalFormatting sqref="F14:F15">
    <cfRule type="cellIs" dxfId="114" priority="15" operator="equal">
      <formula>"YES"</formula>
    </cfRule>
    <cfRule type="cellIs" dxfId="113" priority="16" operator="equal">
      <formula>"NO"</formula>
    </cfRule>
  </conditionalFormatting>
  <conditionalFormatting sqref="G14:G15">
    <cfRule type="cellIs" dxfId="112" priority="13" operator="equal">
      <formula>"YES"</formula>
    </cfRule>
    <cfRule type="cellIs" dxfId="111" priority="14" operator="equal">
      <formula>"NO"</formula>
    </cfRule>
  </conditionalFormatting>
  <conditionalFormatting sqref="H14:H15">
    <cfRule type="cellIs" dxfId="110" priority="11" operator="equal">
      <formula>"YES"</formula>
    </cfRule>
    <cfRule type="cellIs" dxfId="109" priority="12" operator="equal">
      <formula>"NO"</formula>
    </cfRule>
  </conditionalFormatting>
  <conditionalFormatting sqref="I14:I15">
    <cfRule type="cellIs" dxfId="108" priority="9" operator="equal">
      <formula>"YES"</formula>
    </cfRule>
    <cfRule type="cellIs" dxfId="107" priority="10" operator="equal">
      <formula>"NO"</formula>
    </cfRule>
  </conditionalFormatting>
  <conditionalFormatting sqref="C14:L15">
    <cfRule type="cellIs" dxfId="106" priority="1" operator="equal">
      <formula>"Incomplete!"</formula>
    </cfRule>
    <cfRule type="cellIs" dxfId="105" priority="7" operator="equal">
      <formula>"YES"</formula>
    </cfRule>
    <cfRule type="cellIs" dxfId="104" priority="8" operator="equal">
      <formula>"NO"</formula>
    </cfRule>
  </conditionalFormatting>
  <conditionalFormatting sqref="K14:K15">
    <cfRule type="cellIs" dxfId="103" priority="5" operator="equal">
      <formula>"YES"</formula>
    </cfRule>
    <cfRule type="cellIs" dxfId="102" priority="6" operator="equal">
      <formula>"NO"</formula>
    </cfRule>
  </conditionalFormatting>
  <conditionalFormatting sqref="L14:L15">
    <cfRule type="cellIs" dxfId="101" priority="3" operator="equal">
      <formula>"YES"</formula>
    </cfRule>
    <cfRule type="cellIs" dxfId="100" priority="4" operator="equal">
      <formula>"NO"</formula>
    </cfRule>
  </conditionalFormatting>
  <dataValidations count="10">
    <dataValidation type="list" showInputMessage="1" showErrorMessage="1" sqref="C12:L12" xr:uid="{00000000-0002-0000-0300-000000000000}">
      <formula1>Publication_Date</formula1>
    </dataValidation>
    <dataValidation type="list" showInputMessage="1" showErrorMessage="1" sqref="C11:L11" xr:uid="{00000000-0002-0000-0300-000001000000}">
      <formula1>Combining_RelationShips</formula1>
    </dataValidation>
    <dataValidation type="list" showInputMessage="1" showErrorMessage="1" sqref="C10:L10" xr:uid="{00000000-0002-0000-0300-000002000000}">
      <formula1>Reporting_of_Results</formula1>
    </dataValidation>
    <dataValidation type="list" showInputMessage="1" showErrorMessage="1" sqref="C9:L9" xr:uid="{00000000-0002-0000-0300-000003000000}">
      <formula1>Control_Groups</formula1>
    </dataValidation>
    <dataValidation type="list" showInputMessage="1" showErrorMessage="1" sqref="C8:L8" xr:uid="{00000000-0002-0000-0300-000004000000}">
      <formula1>Primary_Outcomes</formula1>
    </dataValidation>
    <dataValidation type="list" showInputMessage="1" showErrorMessage="1" sqref="C7:L7" xr:uid="{00000000-0002-0000-0300-000005000000}">
      <formula1>Literature_Search</formula1>
    </dataValidation>
    <dataValidation type="list" showInputMessage="1" showErrorMessage="1" sqref="C6:L6" xr:uid="{00000000-0002-0000-0300-000006000000}">
      <formula1>Primary_Aim</formula1>
    </dataValidation>
    <dataValidation type="list" showInputMessage="1" showErrorMessage="1" sqref="C5:L5" xr:uid="{00000000-0002-0000-0300-000007000000}">
      <formula1>Aggregation</formula1>
    </dataValidation>
    <dataValidation type="list" showInputMessage="1" showErrorMessage="1" sqref="C4:L4" xr:uid="{00000000-0002-0000-0300-000008000000}">
      <formula1>Intervention</formula1>
    </dataValidation>
    <dataValidation type="list" showInputMessage="1" showErrorMessage="1" sqref="C13:L13" xr:uid="{00000000-0002-0000-0300-000009000000}">
      <formula1>Age_of_Samples</formula1>
    </dataValidation>
  </dataValidations>
  <hyperlinks>
    <hyperlink ref="B4" location="'Eligibility Help'!G27" display="1. Intervention" xr:uid="{00000000-0004-0000-0300-000000000000}"/>
    <hyperlink ref="B5" location="'Eligibility Help'!G31" display="2. Aggregation" xr:uid="{00000000-0004-0000-0300-000001000000}"/>
    <hyperlink ref="B6" location="'Eligibility Help'!G35" display="3. Primary Aim" xr:uid="{00000000-0004-0000-0300-000002000000}"/>
    <hyperlink ref="B7" location="'Eligibility Help'!G43" display="4. Literature Search" xr:uid="{00000000-0004-0000-0300-000003000000}"/>
    <hyperlink ref="B8" location="'Eligibility Help'!G52" display="5. Primary Outcomes" xr:uid="{00000000-0004-0000-0300-000004000000}"/>
    <hyperlink ref="B9" location="'Eligibility Help'!G58" display="6. Control Groups" xr:uid="{00000000-0004-0000-0300-000005000000}"/>
    <hyperlink ref="B10" location="'Eligibility Help'!G66" display="7. Reporting of Results" xr:uid="{00000000-0004-0000-0300-000006000000}"/>
    <hyperlink ref="B11" location="'Eligibility Help'!G72" display="8. Combining Relationships" xr:uid="{00000000-0004-0000-0300-000007000000}"/>
    <hyperlink ref="B12" location="'Eligibility Help'!G78" display="9. Publication Date" xr:uid="{00000000-0004-0000-0300-000008000000}"/>
    <hyperlink ref="B13" location="'Eligibility Help'!G80" display="10. Age of Samples" xr:uid="{00000000-0004-0000-0300-000009000000}"/>
  </hyperlinks>
  <pageMargins left="0.45" right="0.45" top="0.5" bottom="0.5" header="0.3" footer="0.3"/>
  <pageSetup scale="70" orientation="landscape"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tabColor rgb="FFFFC000"/>
  </sheetPr>
  <dimension ref="B1:AF38"/>
  <sheetViews>
    <sheetView zoomScale="90" zoomScaleNormal="90" workbookViewId="0">
      <pane xSplit="2" ySplit="3" topLeftCell="C4" activePane="bottomRight" state="frozen"/>
      <selection activeCell="B4" sqref="B4:R12"/>
      <selection pane="topRight" activeCell="B4" sqref="B4:R12"/>
      <selection pane="bottomLeft" activeCell="B4" sqref="B4:R12"/>
      <selection pane="bottomRight" activeCell="A2" sqref="A2"/>
    </sheetView>
  </sheetViews>
  <sheetFormatPr defaultColWidth="9.140625" defaultRowHeight="15" outlineLevelRow="1" x14ac:dyDescent="0.25"/>
  <cols>
    <col min="1" max="1" width="9.140625" style="231"/>
    <col min="2" max="2" width="35.7109375" style="237" customWidth="1"/>
    <col min="3" max="17" width="15.42578125" style="231" customWidth="1"/>
    <col min="18" max="18" width="12.28515625" style="231" bestFit="1" customWidth="1"/>
    <col min="19" max="31" width="12.28515625" style="231" customWidth="1"/>
    <col min="32" max="32" width="13.28515625" style="231" customWidth="1"/>
    <col min="33" max="16384" width="9.140625" style="231"/>
  </cols>
  <sheetData>
    <row r="1" spans="2:32" ht="105" customHeight="1" x14ac:dyDescent="0.25">
      <c r="B1" s="256" t="s">
        <v>455</v>
      </c>
      <c r="C1" s="499" t="s">
        <v>455</v>
      </c>
      <c r="D1" s="499"/>
      <c r="E1" s="499"/>
      <c r="F1" s="499"/>
      <c r="G1" s="499"/>
      <c r="H1" s="499"/>
      <c r="I1" s="499"/>
      <c r="J1" s="499"/>
      <c r="K1" s="499"/>
      <c r="L1" s="499"/>
      <c r="M1" s="499"/>
      <c r="N1" s="499"/>
      <c r="O1" s="499"/>
      <c r="P1" s="499"/>
      <c r="Q1" s="499"/>
      <c r="R1" s="499"/>
      <c r="S1" s="499"/>
      <c r="T1" s="499"/>
      <c r="U1" s="499"/>
      <c r="V1" s="499"/>
      <c r="W1" s="499"/>
      <c r="X1" s="499"/>
      <c r="Y1" s="499"/>
      <c r="Z1" s="499"/>
      <c r="AA1" s="499"/>
      <c r="AB1" s="499"/>
      <c r="AC1" s="499"/>
      <c r="AD1" s="499"/>
      <c r="AE1" s="499"/>
      <c r="AF1" s="499"/>
    </row>
    <row r="2" spans="2:32" s="29" customFormat="1" ht="32.25" customHeight="1" thickBot="1" x14ac:dyDescent="0.3">
      <c r="C2" s="495" t="s">
        <v>676</v>
      </c>
      <c r="D2" s="496"/>
      <c r="E2" s="496"/>
      <c r="F2" s="496"/>
      <c r="G2" s="496"/>
      <c r="H2" s="496"/>
      <c r="I2" s="496"/>
      <c r="J2" s="496"/>
      <c r="K2" s="496"/>
      <c r="L2" s="496"/>
    </row>
    <row r="3" spans="2:32" ht="15.75" thickTop="1" x14ac:dyDescent="0.25">
      <c r="B3" s="470"/>
      <c r="C3" s="471" t="str">
        <f>IF(Eligibility!C3="","",Eligibility!C3)</f>
        <v>.</v>
      </c>
      <c r="D3" s="472" t="s">
        <v>421</v>
      </c>
      <c r="E3" s="473" t="s">
        <v>673</v>
      </c>
      <c r="F3" s="474" t="str">
        <f>IF(Eligibility!D3="","",Eligibility!D3)</f>
        <v>.</v>
      </c>
      <c r="G3" s="475" t="s">
        <v>421</v>
      </c>
      <c r="H3" s="473" t="s">
        <v>673</v>
      </c>
      <c r="I3" s="476" t="str">
        <f>IF(Eligibility!E3="","",Eligibility!E3)</f>
        <v>.</v>
      </c>
      <c r="J3" s="475" t="s">
        <v>421</v>
      </c>
      <c r="K3" s="473" t="s">
        <v>673</v>
      </c>
      <c r="L3" s="476" t="str">
        <f>IF(Eligibility!F3="","",Eligibility!F3)</f>
        <v>.</v>
      </c>
      <c r="M3" s="475" t="s">
        <v>421</v>
      </c>
      <c r="N3" s="473" t="s">
        <v>673</v>
      </c>
      <c r="O3" s="476" t="str">
        <f>IF(Eligibility!G3="","",Eligibility!G3)</f>
        <v>.</v>
      </c>
      <c r="P3" s="475" t="s">
        <v>421</v>
      </c>
      <c r="Q3" s="473" t="s">
        <v>673</v>
      </c>
      <c r="R3" s="476" t="str">
        <f>IF(Eligibility!H3="","",Eligibility!H3)</f>
        <v>.</v>
      </c>
      <c r="S3" s="475" t="s">
        <v>421</v>
      </c>
      <c r="T3" s="473" t="s">
        <v>673</v>
      </c>
      <c r="U3" s="476" t="str">
        <f>IF(Eligibility!I3="","",Eligibility!I3)</f>
        <v>.</v>
      </c>
      <c r="V3" s="475" t="s">
        <v>421</v>
      </c>
      <c r="W3" s="473" t="s">
        <v>673</v>
      </c>
      <c r="X3" s="476" t="str">
        <f>IF(Eligibility!J3="","",Eligibility!J3)</f>
        <v>.</v>
      </c>
      <c r="Y3" s="475" t="s">
        <v>421</v>
      </c>
      <c r="Z3" s="473" t="s">
        <v>673</v>
      </c>
      <c r="AA3" s="476" t="str">
        <f>IF(Eligibility!K3="","",Eligibility!K3)</f>
        <v>.</v>
      </c>
      <c r="AB3" s="475" t="s">
        <v>421</v>
      </c>
      <c r="AC3" s="473" t="s">
        <v>673</v>
      </c>
      <c r="AD3" s="477" t="str">
        <f>IF(Eligibility!L3="","",Eligibility!L3)</f>
        <v>.</v>
      </c>
      <c r="AE3" s="472" t="s">
        <v>421</v>
      </c>
      <c r="AF3" s="473" t="s">
        <v>673</v>
      </c>
    </row>
    <row r="4" spans="2:32" x14ac:dyDescent="0.25">
      <c r="B4" s="247" t="s">
        <v>19</v>
      </c>
      <c r="C4" s="481"/>
      <c r="D4" s="478"/>
      <c r="E4" s="387"/>
      <c r="F4" s="462"/>
      <c r="G4" s="388"/>
      <c r="H4" s="387"/>
      <c r="I4" s="465"/>
      <c r="J4" s="393"/>
      <c r="K4" s="394"/>
      <c r="L4" s="465"/>
      <c r="M4" s="393"/>
      <c r="N4" s="394"/>
      <c r="O4" s="465"/>
      <c r="P4" s="393"/>
      <c r="Q4" s="394"/>
      <c r="R4" s="465"/>
      <c r="S4" s="393"/>
      <c r="T4" s="394"/>
      <c r="U4" s="465"/>
      <c r="V4" s="393"/>
      <c r="W4" s="394"/>
      <c r="X4" s="465"/>
      <c r="Y4" s="393"/>
      <c r="Z4" s="394"/>
      <c r="AA4" s="465"/>
      <c r="AB4" s="393"/>
      <c r="AC4" s="394"/>
      <c r="AD4" s="462"/>
      <c r="AE4" s="388"/>
      <c r="AF4" s="387"/>
    </row>
    <row r="5" spans="2:32" x14ac:dyDescent="0.25">
      <c r="B5" s="248" t="s">
        <v>20</v>
      </c>
      <c r="C5" s="463"/>
      <c r="D5" s="479"/>
      <c r="E5" s="390"/>
      <c r="F5" s="463"/>
      <c r="G5" s="389"/>
      <c r="H5" s="390"/>
      <c r="I5" s="464"/>
      <c r="J5" s="395"/>
      <c r="K5" s="396"/>
      <c r="L5" s="464"/>
      <c r="M5" s="395"/>
      <c r="N5" s="396"/>
      <c r="O5" s="464"/>
      <c r="P5" s="395"/>
      <c r="Q5" s="396"/>
      <c r="R5" s="464"/>
      <c r="S5" s="395"/>
      <c r="T5" s="396"/>
      <c r="U5" s="464"/>
      <c r="V5" s="395"/>
      <c r="W5" s="396"/>
      <c r="X5" s="464"/>
      <c r="Y5" s="395"/>
      <c r="Z5" s="396"/>
      <c r="AA5" s="464"/>
      <c r="AB5" s="395"/>
      <c r="AC5" s="396"/>
      <c r="AD5" s="463"/>
      <c r="AE5" s="389"/>
      <c r="AF5" s="390"/>
    </row>
    <row r="6" spans="2:32" x14ac:dyDescent="0.25">
      <c r="B6" s="247" t="s">
        <v>21</v>
      </c>
      <c r="C6" s="462"/>
      <c r="D6" s="478"/>
      <c r="E6" s="387"/>
      <c r="F6" s="462"/>
      <c r="G6" s="388"/>
      <c r="H6" s="387"/>
      <c r="I6" s="465"/>
      <c r="J6" s="393"/>
      <c r="K6" s="394"/>
      <c r="L6" s="465"/>
      <c r="M6" s="393"/>
      <c r="N6" s="394"/>
      <c r="O6" s="465"/>
      <c r="P6" s="393"/>
      <c r="Q6" s="394"/>
      <c r="R6" s="465"/>
      <c r="S6" s="393"/>
      <c r="T6" s="394"/>
      <c r="U6" s="465"/>
      <c r="V6" s="393"/>
      <c r="W6" s="394"/>
      <c r="X6" s="465"/>
      <c r="Y6" s="393"/>
      <c r="Z6" s="394"/>
      <c r="AA6" s="465"/>
      <c r="AB6" s="393"/>
      <c r="AC6" s="394"/>
      <c r="AD6" s="462"/>
      <c r="AE6" s="388"/>
      <c r="AF6" s="387"/>
    </row>
    <row r="7" spans="2:32" x14ac:dyDescent="0.25">
      <c r="B7" s="248" t="s">
        <v>22</v>
      </c>
      <c r="C7" s="463"/>
      <c r="D7" s="479"/>
      <c r="E7" s="390"/>
      <c r="F7" s="463"/>
      <c r="G7" s="389"/>
      <c r="H7" s="390"/>
      <c r="I7" s="464"/>
      <c r="J7" s="395"/>
      <c r="K7" s="396"/>
      <c r="L7" s="464"/>
      <c r="M7" s="395"/>
      <c r="N7" s="396"/>
      <c r="O7" s="464"/>
      <c r="P7" s="395"/>
      <c r="Q7" s="396"/>
      <c r="R7" s="464"/>
      <c r="S7" s="395"/>
      <c r="T7" s="396"/>
      <c r="U7" s="464"/>
      <c r="V7" s="395"/>
      <c r="W7" s="396"/>
      <c r="X7" s="464"/>
      <c r="Y7" s="395"/>
      <c r="Z7" s="396"/>
      <c r="AA7" s="464"/>
      <c r="AB7" s="395"/>
      <c r="AC7" s="396"/>
      <c r="AD7" s="463"/>
      <c r="AE7" s="389"/>
      <c r="AF7" s="390"/>
    </row>
    <row r="8" spans="2:32" x14ac:dyDescent="0.25">
      <c r="B8" s="247" t="s">
        <v>23</v>
      </c>
      <c r="C8" s="462"/>
      <c r="D8" s="478"/>
      <c r="E8" s="387"/>
      <c r="F8" s="462"/>
      <c r="G8" s="388"/>
      <c r="H8" s="387"/>
      <c r="I8" s="465"/>
      <c r="J8" s="393"/>
      <c r="K8" s="394"/>
      <c r="L8" s="465"/>
      <c r="M8" s="393"/>
      <c r="N8" s="394"/>
      <c r="O8" s="465"/>
      <c r="P8" s="393"/>
      <c r="Q8" s="394"/>
      <c r="R8" s="465"/>
      <c r="S8" s="393"/>
      <c r="T8" s="394"/>
      <c r="U8" s="465"/>
      <c r="V8" s="393"/>
      <c r="W8" s="394"/>
      <c r="X8" s="465"/>
      <c r="Y8" s="393"/>
      <c r="Z8" s="394"/>
      <c r="AA8" s="465"/>
      <c r="AB8" s="393"/>
      <c r="AC8" s="394"/>
      <c r="AD8" s="462"/>
      <c r="AE8" s="388"/>
      <c r="AF8" s="387"/>
    </row>
    <row r="9" spans="2:32" x14ac:dyDescent="0.25">
      <c r="B9" s="248" t="s">
        <v>24</v>
      </c>
      <c r="C9" s="463"/>
      <c r="D9" s="479"/>
      <c r="E9" s="390"/>
      <c r="F9" s="463"/>
      <c r="G9" s="389"/>
      <c r="H9" s="390"/>
      <c r="I9" s="464"/>
      <c r="J9" s="395"/>
      <c r="K9" s="396"/>
      <c r="L9" s="464"/>
      <c r="M9" s="395"/>
      <c r="N9" s="396"/>
      <c r="O9" s="464"/>
      <c r="P9" s="395"/>
      <c r="Q9" s="396"/>
      <c r="R9" s="464"/>
      <c r="S9" s="395"/>
      <c r="T9" s="396"/>
      <c r="U9" s="464"/>
      <c r="V9" s="395"/>
      <c r="W9" s="396"/>
      <c r="X9" s="464"/>
      <c r="Y9" s="395"/>
      <c r="Z9" s="396"/>
      <c r="AA9" s="464"/>
      <c r="AB9" s="395"/>
      <c r="AC9" s="396"/>
      <c r="AD9" s="463"/>
      <c r="AE9" s="389"/>
      <c r="AF9" s="390"/>
    </row>
    <row r="10" spans="2:32" x14ac:dyDescent="0.25">
      <c r="B10" s="247" t="s">
        <v>25</v>
      </c>
      <c r="C10" s="462"/>
      <c r="D10" s="478"/>
      <c r="E10" s="387"/>
      <c r="F10" s="462"/>
      <c r="G10" s="388"/>
      <c r="H10" s="387"/>
      <c r="I10" s="465"/>
      <c r="J10" s="393"/>
      <c r="K10" s="394"/>
      <c r="L10" s="465"/>
      <c r="M10" s="393"/>
      <c r="N10" s="394"/>
      <c r="O10" s="465"/>
      <c r="P10" s="393"/>
      <c r="Q10" s="394"/>
      <c r="R10" s="465"/>
      <c r="S10" s="393"/>
      <c r="T10" s="394"/>
      <c r="U10" s="465"/>
      <c r="V10" s="393"/>
      <c r="W10" s="394"/>
      <c r="X10" s="465"/>
      <c r="Y10" s="393"/>
      <c r="Z10" s="394"/>
      <c r="AA10" s="465"/>
      <c r="AB10" s="393"/>
      <c r="AC10" s="394"/>
      <c r="AD10" s="462"/>
      <c r="AE10" s="388"/>
      <c r="AF10" s="387"/>
    </row>
    <row r="11" spans="2:32" x14ac:dyDescent="0.25">
      <c r="B11" s="247" t="s">
        <v>26</v>
      </c>
      <c r="C11" s="463"/>
      <c r="D11" s="479"/>
      <c r="E11" s="390"/>
      <c r="F11" s="463"/>
      <c r="G11" s="389"/>
      <c r="H11" s="390"/>
      <c r="I11" s="464"/>
      <c r="J11" s="395"/>
      <c r="K11" s="396"/>
      <c r="L11" s="464"/>
      <c r="M11" s="395"/>
      <c r="N11" s="396"/>
      <c r="O11" s="464"/>
      <c r="P11" s="395"/>
      <c r="Q11" s="396"/>
      <c r="R11" s="464"/>
      <c r="S11" s="395"/>
      <c r="T11" s="396"/>
      <c r="U11" s="464"/>
      <c r="V11" s="395"/>
      <c r="W11" s="396"/>
      <c r="X11" s="464"/>
      <c r="Y11" s="395"/>
      <c r="Z11" s="396"/>
      <c r="AA11" s="464"/>
      <c r="AB11" s="395"/>
      <c r="AC11" s="396"/>
      <c r="AD11" s="463"/>
      <c r="AE11" s="389"/>
      <c r="AF11" s="390"/>
    </row>
    <row r="12" spans="2:32" x14ac:dyDescent="0.25">
      <c r="B12" s="247" t="s">
        <v>27</v>
      </c>
      <c r="C12" s="462"/>
      <c r="D12" s="478"/>
      <c r="E12" s="387"/>
      <c r="F12" s="462"/>
      <c r="G12" s="388"/>
      <c r="H12" s="387"/>
      <c r="I12" s="465"/>
      <c r="J12" s="393"/>
      <c r="K12" s="394"/>
      <c r="L12" s="465"/>
      <c r="M12" s="393"/>
      <c r="N12" s="394"/>
      <c r="O12" s="465"/>
      <c r="P12" s="393"/>
      <c r="Q12" s="394"/>
      <c r="R12" s="465"/>
      <c r="S12" s="393"/>
      <c r="T12" s="394"/>
      <c r="U12" s="465"/>
      <c r="V12" s="393"/>
      <c r="W12" s="394"/>
      <c r="X12" s="465"/>
      <c r="Y12" s="393"/>
      <c r="Z12" s="394"/>
      <c r="AA12" s="465"/>
      <c r="AB12" s="393"/>
      <c r="AC12" s="394"/>
      <c r="AD12" s="462"/>
      <c r="AE12" s="388"/>
      <c r="AF12" s="387"/>
    </row>
    <row r="13" spans="2:32" x14ac:dyDescent="0.25">
      <c r="B13" s="248" t="s">
        <v>28</v>
      </c>
      <c r="C13" s="463"/>
      <c r="D13" s="479"/>
      <c r="E13" s="390"/>
      <c r="F13" s="463"/>
      <c r="G13" s="389"/>
      <c r="H13" s="390"/>
      <c r="I13" s="464"/>
      <c r="J13" s="395"/>
      <c r="K13" s="396"/>
      <c r="L13" s="464"/>
      <c r="M13" s="395"/>
      <c r="N13" s="396"/>
      <c r="O13" s="464"/>
      <c r="P13" s="395"/>
      <c r="Q13" s="396"/>
      <c r="R13" s="464"/>
      <c r="S13" s="395"/>
      <c r="T13" s="396"/>
      <c r="U13" s="464"/>
      <c r="V13" s="395"/>
      <c r="W13" s="396"/>
      <c r="X13" s="464"/>
      <c r="Y13" s="395"/>
      <c r="Z13" s="396"/>
      <c r="AA13" s="464"/>
      <c r="AB13" s="395"/>
      <c r="AC13" s="396"/>
      <c r="AD13" s="463"/>
      <c r="AE13" s="389"/>
      <c r="AF13" s="390"/>
    </row>
    <row r="14" spans="2:32" x14ac:dyDescent="0.25">
      <c r="B14" s="247" t="s">
        <v>29</v>
      </c>
      <c r="C14" s="462"/>
      <c r="D14" s="478"/>
      <c r="E14" s="387"/>
      <c r="F14" s="462"/>
      <c r="G14" s="388"/>
      <c r="H14" s="387"/>
      <c r="I14" s="465"/>
      <c r="J14" s="393"/>
      <c r="K14" s="394"/>
      <c r="L14" s="465"/>
      <c r="M14" s="393"/>
      <c r="N14" s="394"/>
      <c r="O14" s="465"/>
      <c r="P14" s="393"/>
      <c r="Q14" s="394"/>
      <c r="R14" s="465"/>
      <c r="S14" s="393"/>
      <c r="T14" s="394"/>
      <c r="U14" s="465"/>
      <c r="V14" s="393"/>
      <c r="W14" s="394"/>
      <c r="X14" s="465"/>
      <c r="Y14" s="393"/>
      <c r="Z14" s="394"/>
      <c r="AA14" s="465"/>
      <c r="AB14" s="393"/>
      <c r="AC14" s="394"/>
      <c r="AD14" s="462"/>
      <c r="AE14" s="388"/>
      <c r="AF14" s="387"/>
    </row>
    <row r="15" spans="2:32" ht="15.75" thickBot="1" x14ac:dyDescent="0.3">
      <c r="B15" s="249" t="s">
        <v>30</v>
      </c>
      <c r="C15" s="454"/>
      <c r="D15" s="480"/>
      <c r="E15" s="392"/>
      <c r="F15" s="454"/>
      <c r="G15" s="391"/>
      <c r="H15" s="392"/>
      <c r="I15" s="466"/>
      <c r="J15" s="397"/>
      <c r="K15" s="398"/>
      <c r="L15" s="466"/>
      <c r="M15" s="397"/>
      <c r="N15" s="398"/>
      <c r="O15" s="466"/>
      <c r="P15" s="397"/>
      <c r="Q15" s="398"/>
      <c r="R15" s="466"/>
      <c r="S15" s="397"/>
      <c r="T15" s="398"/>
      <c r="U15" s="465"/>
      <c r="V15" s="397"/>
      <c r="W15" s="398"/>
      <c r="X15" s="466"/>
      <c r="Y15" s="397"/>
      <c r="Z15" s="398"/>
      <c r="AA15" s="466"/>
      <c r="AB15" s="397"/>
      <c r="AC15" s="398"/>
      <c r="AD15" s="454"/>
      <c r="AE15" s="388"/>
      <c r="AF15" s="387"/>
    </row>
    <row r="16" spans="2:32" ht="16.5" thickTop="1" thickBot="1" x14ac:dyDescent="0.3">
      <c r="B16" s="234" t="s">
        <v>39</v>
      </c>
      <c r="C16" s="383" t="str">
        <f>IF(C3="","",IF(COUNTA(C4:C15)&lt;12,"Incomplete!",IF(AND(C31&lt;31,C31&gt;23),"HIGH",IF(AND(C31&lt;24,C31&gt;16),"MEDIUM",IF(AND(C31&lt;17,C31&gt;9),"LOW","")))))</f>
        <v>Incomplete!</v>
      </c>
      <c r="D16" s="228"/>
      <c r="E16" s="227"/>
      <c r="F16" s="228" t="str">
        <f>IF(F3="","",IF(COUNTA(F4:F15)&lt;12,"Incomplete!",IF(AND(F31&lt;31,F31&gt;23),"HIGH",IF(AND(F31&lt;24,F31&gt;16),"MEDIUM",IF(AND(F31&lt;17,F31&gt;9),"LOW","")))))</f>
        <v>Incomplete!</v>
      </c>
      <c r="G16" s="228"/>
      <c r="H16" s="227"/>
      <c r="I16" s="228" t="str">
        <f>IF(I3="","",IF(COUNTA(I4:I15)&lt;12,"Incomplete!",IF(AND(I31&lt;31,I31&gt;23),"HIGH",IF(AND(I31&lt;24,I31&gt;16),"MEDIUM",IF(AND(I31&lt;17,I31&gt;9),"LOW","")))))</f>
        <v>Incomplete!</v>
      </c>
      <c r="J16" s="228"/>
      <c r="K16" s="227"/>
      <c r="L16" s="228" t="str">
        <f>IF(L3="","",IF(COUNTA(L4:L15)&lt;12,"Incomplete!",IF(AND(L31&lt;31,L31&gt;23),"HIGH",IF(AND(L31&lt;24,L31&gt;16),"MEDIUM",IF(AND(L31&lt;17,L31&gt;9),"LOW","")))))</f>
        <v>Incomplete!</v>
      </c>
      <c r="M16" s="228"/>
      <c r="N16" s="227"/>
      <c r="O16" s="228" t="str">
        <f>IF(O3="","",IF(COUNTA(O4:O15)&lt;12,"Incomplete!",IF(AND(O31&lt;31,O31&gt;23),"HIGH",IF(AND(O31&lt;24,O31&gt;16),"MEDIUM",IF(AND(O31&lt;17,O31&gt;9),"LOW","")))))</f>
        <v>Incomplete!</v>
      </c>
      <c r="P16" s="228"/>
      <c r="Q16" s="227"/>
      <c r="R16" s="228" t="str">
        <f>IF(R3="","",IF(COUNTA(R4:R15)&lt;12,"Incomplete!",IF(AND(R31&lt;31,R31&gt;23),"HIGH",IF(AND(R31&lt;24,R31&gt;16),"MEDIUM",IF(AND(R31&lt;17,R31&gt;9),"LOW","")))))</f>
        <v>Incomplete!</v>
      </c>
      <c r="S16" s="228"/>
      <c r="T16" s="227"/>
      <c r="U16" s="468" t="str">
        <f>IF(U3="","",IF(COUNTA(U4:U15)&lt;12,"Incomplete!",IF(AND(U31&lt;31,U31&gt;23),"HIGH",IF(AND(U31&lt;24,U31&gt;16),"MEDIUM",IF(AND(U31&lt;17,U31&gt;9),"LOW","")))))</f>
        <v>Incomplete!</v>
      </c>
      <c r="V16" s="228"/>
      <c r="W16" s="227"/>
      <c r="X16" s="218" t="str">
        <f>IF(X3="","",IF(COUNTA(X4:X15)&lt;12,"Incomplete!",IF(AND(X31&lt;31,X31&gt;23),"HIGH",IF(AND(X31&lt;24,X31&gt;16),"MEDIUM",IF(AND(X31&lt;17,X31&gt;9),"LOW","")))))</f>
        <v>Incomplete!</v>
      </c>
      <c r="Y16" s="228"/>
      <c r="Z16" s="219"/>
      <c r="AA16" s="467" t="str">
        <f>IF(AA3="","",IF(COUNTA(AA4:AA15)&lt;12,"Incomplete!",IF(AND(AA31&lt;31,AA31&gt;23),"HIGH",IF(AND(AA31&lt;24,AA31&gt;16),"MEDIUM",IF(AND(AA31&lt;17,AA31&gt;9),"LOW","")))))</f>
        <v>Incomplete!</v>
      </c>
      <c r="AB16" s="228"/>
      <c r="AC16" s="227"/>
      <c r="AD16" s="469" t="str">
        <f>IF(AD3="","",IF(COUNTA(AD4:AD15)&lt;12,"Incomplete!",IF(AND(AD31&lt;31,AD31&gt;23),"HIGH",IF(AND(AD31&lt;24,AD31&gt;16),"MEDIUM",IF(AND(AD31&lt;17,AD31&gt;9),"LOW","")))))</f>
        <v>Incomplete!</v>
      </c>
      <c r="AE16" s="226"/>
      <c r="AF16" s="235"/>
    </row>
    <row r="17" spans="2:32" ht="108.75" customHeight="1" thickTop="1" thickBot="1" x14ac:dyDescent="0.3">
      <c r="B17" s="236" t="s">
        <v>422</v>
      </c>
      <c r="C17" s="511"/>
      <c r="D17" s="512"/>
      <c r="E17" s="513"/>
      <c r="F17" s="511"/>
      <c r="G17" s="512"/>
      <c r="H17" s="513"/>
      <c r="I17" s="511"/>
      <c r="J17" s="512"/>
      <c r="K17" s="513"/>
      <c r="L17" s="511"/>
      <c r="M17" s="512"/>
      <c r="N17" s="513"/>
      <c r="O17" s="511"/>
      <c r="P17" s="512"/>
      <c r="Q17" s="513"/>
      <c r="R17" s="511"/>
      <c r="S17" s="512"/>
      <c r="T17" s="513"/>
      <c r="U17" s="514"/>
      <c r="V17" s="512"/>
      <c r="W17" s="513"/>
      <c r="X17" s="511"/>
      <c r="Y17" s="512"/>
      <c r="Z17" s="513"/>
      <c r="AA17" s="514"/>
      <c r="AB17" s="512"/>
      <c r="AC17" s="513"/>
      <c r="AD17" s="514"/>
      <c r="AE17" s="512"/>
      <c r="AF17" s="513"/>
    </row>
    <row r="18" spans="2:32" ht="16.5" thickTop="1" thickBot="1" x14ac:dyDescent="0.3"/>
    <row r="19" spans="2:32" x14ac:dyDescent="0.25">
      <c r="B19" s="500" t="s">
        <v>40</v>
      </c>
      <c r="C19" s="501"/>
    </row>
    <row r="20" spans="2:32" x14ac:dyDescent="0.25">
      <c r="B20" s="238" t="s">
        <v>458</v>
      </c>
      <c r="C20" s="39">
        <f>SUM(C21:C24)</f>
        <v>10</v>
      </c>
    </row>
    <row r="21" spans="2:32" x14ac:dyDescent="0.25">
      <c r="B21" s="239" t="s">
        <v>31</v>
      </c>
      <c r="C21" s="40">
        <f>COUNTIF($C$16:$AD$16,"HIGH")</f>
        <v>0</v>
      </c>
    </row>
    <row r="22" spans="2:32" x14ac:dyDescent="0.25">
      <c r="B22" s="239" t="s">
        <v>32</v>
      </c>
      <c r="C22" s="40">
        <f>COUNTIF($C$16:$AD$16,"MEDIUM")</f>
        <v>0</v>
      </c>
    </row>
    <row r="23" spans="2:32" x14ac:dyDescent="0.25">
      <c r="B23" s="239" t="s">
        <v>33</v>
      </c>
      <c r="C23" s="40">
        <f>COUNTIF($C$16:$AD$16,"LOW")</f>
        <v>0</v>
      </c>
    </row>
    <row r="24" spans="2:32" ht="15.75" thickBot="1" x14ac:dyDescent="0.3">
      <c r="B24" s="240" t="s">
        <v>48</v>
      </c>
      <c r="C24" s="41">
        <f>COUNTIF($C$16:$AD$16,"Incomplete!")</f>
        <v>10</v>
      </c>
    </row>
    <row r="25" spans="2:32" ht="15.75" x14ac:dyDescent="0.25">
      <c r="B25" s="241"/>
    </row>
    <row r="26" spans="2:32" ht="15.75" x14ac:dyDescent="0.25">
      <c r="B26" s="241"/>
    </row>
    <row r="27" spans="2:32" ht="15.75" outlineLevel="1" x14ac:dyDescent="0.25">
      <c r="B27" s="242" t="s">
        <v>43</v>
      </c>
      <c r="C27" s="42">
        <f>IF(C8=1,4,IF(C8=2,8,IF(C8=3,12,0)))</f>
        <v>0</v>
      </c>
      <c r="D27" s="42"/>
      <c r="E27" s="42"/>
      <c r="F27" s="42">
        <f>IF(F8=1,4,IF(F8=2,8,IF(F8=3,12,0)))</f>
        <v>0</v>
      </c>
      <c r="G27" s="42"/>
      <c r="H27" s="42"/>
      <c r="I27" s="42">
        <f>IF(I8=1,4,IF(I8=2,8,IF(I8=3,12,0)))</f>
        <v>0</v>
      </c>
      <c r="J27" s="42"/>
      <c r="K27" s="42"/>
      <c r="L27" s="42">
        <f>IF(L8=1,4,IF(L8=2,8,IF(L8=3,12,0)))</f>
        <v>0</v>
      </c>
      <c r="M27" s="42"/>
      <c r="N27" s="42"/>
      <c r="O27" s="42">
        <f>IF(O8=1,4,IF(O8=2,8,IF(O8=3,12,0)))</f>
        <v>0</v>
      </c>
      <c r="P27" s="42"/>
      <c r="Q27" s="42"/>
      <c r="R27" s="42">
        <f>IF(R8=1,4,IF(R8=2,8,IF(R8=3,12,0)))</f>
        <v>0</v>
      </c>
      <c r="S27" s="42"/>
      <c r="T27" s="42"/>
      <c r="U27" s="42">
        <f>IF(U8=1,4,IF(U8=2,8,IF(U8=3,12,0)))</f>
        <v>0</v>
      </c>
      <c r="V27" s="42"/>
      <c r="W27" s="42"/>
      <c r="X27" s="42">
        <f>IF(X8=1,4,IF(X8=2,8,IF(X8=3,12,0)))</f>
        <v>0</v>
      </c>
      <c r="Y27" s="42"/>
      <c r="Z27" s="42"/>
      <c r="AA27" s="42">
        <f>IF(AA8=1,4,IF(AA8=2,8,IF(AA8=3,12,0)))</f>
        <v>0</v>
      </c>
      <c r="AB27" s="42"/>
      <c r="AC27" s="42"/>
      <c r="AD27" s="42">
        <f>IF(AD8=1,4,IF(AD8=2,8,IF(AD8=3,12,0)))</f>
        <v>0</v>
      </c>
      <c r="AE27" s="42"/>
      <c r="AF27" s="42"/>
    </row>
    <row r="28" spans="2:32" ht="15.75" outlineLevel="1" x14ac:dyDescent="0.25">
      <c r="B28" s="242" t="s">
        <v>44</v>
      </c>
      <c r="C28" s="42">
        <f>IF(AND(SUM(C$10:C$14)&gt;=5,SUM(C$10:C$14)&lt;=8),3,IF(AND(SUM(C$10:C$14)&gt;=9,SUM(C$10:C$14)&lt;=12),6,IF(AND(SUM(C$10:C$14)&gt;=13,SUM(C$10:C$14)&lt;=15),9,0)))</f>
        <v>0</v>
      </c>
      <c r="D28" s="42"/>
      <c r="E28" s="42"/>
      <c r="F28" s="42">
        <f>IF(AND(SUM(F$10:F$14)&gt;=5,SUM(F$10:F$14)&lt;=8),3,IF(AND(SUM(F$10:F$14)&gt;=9,SUM(F$10:F$14)&lt;=12),6,IF(AND(SUM(F$10:F$14)&gt;=13,SUM(F$10:F$14)&lt;=15),9,0)))</f>
        <v>0</v>
      </c>
      <c r="G28" s="42"/>
      <c r="H28" s="42"/>
      <c r="I28" s="42">
        <f>IF(AND(SUM(I$10:I$14)&gt;=5,SUM(I$10:I$14)&lt;=8),3,IF(AND(SUM(I$10:I$14)&gt;=9,SUM(I$10:I$14)&lt;=12),6,IF(AND(SUM(I$10:I$14)&gt;=13,SUM(I$10:I$14)&lt;=15),9,0)))</f>
        <v>0</v>
      </c>
      <c r="J28" s="42"/>
      <c r="K28" s="42"/>
      <c r="L28" s="42">
        <f>IF(AND(SUM(L$10:L$14)&gt;=5,SUM(L$10:L$14)&lt;=8),3,IF(AND(SUM(L$10:L$14)&gt;=9,SUM(L$10:L$14)&lt;=12),6,IF(AND(SUM(L$10:L$14)&gt;=13,SUM(L$10:L$14)&lt;=15),9,0)))</f>
        <v>0</v>
      </c>
      <c r="M28" s="42"/>
      <c r="N28" s="42"/>
      <c r="O28" s="42">
        <f>IF(AND(SUM(O$10:O$14)&gt;=5,SUM(O$10:O$14)&lt;=8),3,IF(AND(SUM(O$10:O$14)&gt;=9,SUM(O$10:O$14)&lt;=12),6,IF(AND(SUM(O$10:O$14)&gt;=13,SUM(O$10:O$14)&lt;=15),9,0)))</f>
        <v>0</v>
      </c>
      <c r="P28" s="42"/>
      <c r="Q28" s="42"/>
      <c r="R28" s="42">
        <f>IF(AND(SUM(R$10:R$14)&gt;=5,SUM(R$10:R$14)&lt;=8),3,IF(AND(SUM(R$10:R$14)&gt;=9,SUM(R$10:R$14)&lt;=12),6,IF(AND(SUM(R$10:R$14)&gt;=13,SUM(R$10:R$14)&lt;=15),9,0)))</f>
        <v>0</v>
      </c>
      <c r="S28" s="42"/>
      <c r="T28" s="42"/>
      <c r="U28" s="42">
        <f>IF(AND(SUM(U$10:U$14)&gt;=5,SUM(U$10:U$14)&lt;=8),3,IF(AND(SUM(U$10:U$14)&gt;=9,SUM(U$10:U$14)&lt;=12),6,IF(AND(SUM(U$10:U$14)&gt;=13,SUM(U$10:U$14)&lt;=15),9,0)))</f>
        <v>0</v>
      </c>
      <c r="V28" s="42"/>
      <c r="W28" s="42"/>
      <c r="X28" s="42">
        <f>IF(AND(SUM(X$10:X$14)&gt;=5,SUM(X$10:X$14)&lt;=8),3,IF(AND(SUM(X$10:X$14)&gt;=9,SUM(X$10:X$14)&lt;=12),6,IF(AND(SUM(X$10:X$14)&gt;=13,SUM(X$10:X$14)&lt;=15),9,0)))</f>
        <v>0</v>
      </c>
      <c r="Y28" s="42"/>
      <c r="Z28" s="42"/>
      <c r="AA28" s="42">
        <f>IF(AND(SUM(AA$10:AA$14)&gt;=5,SUM(AA$10:AA$14)&lt;=8),3,IF(AND(SUM(AA$10:AA$14)&gt;=9,SUM(AA$10:AA$14)&lt;=12),6,IF(AND(SUM(AA$10:AA$14)&gt;=13,SUM(AA$10:AA$14)&lt;=15),9,0)))</f>
        <v>0</v>
      </c>
      <c r="AB28" s="42"/>
      <c r="AC28" s="42"/>
      <c r="AD28" s="42">
        <f>IF(AND(SUM(AD$10:AD$14)&gt;=5,SUM(AD$10:AD$14)&lt;=8),3,IF(AND(SUM(AD$10:AD$14)&gt;=9,SUM(AD$10:AD$14)&lt;=12),6,IF(AND(SUM(AD$10:AD$14)&gt;=13,SUM(AD$10:AD$14)&lt;=15),9,0)))</f>
        <v>0</v>
      </c>
      <c r="AE28" s="42"/>
      <c r="AF28" s="42"/>
    </row>
    <row r="29" spans="2:32" ht="15.75" outlineLevel="1" x14ac:dyDescent="0.25">
      <c r="B29" s="242" t="s">
        <v>45</v>
      </c>
      <c r="C29" s="42">
        <f>IF(AND(SUM(C$4:C$6)&gt;=1,SUM(C$4:C$6)&lt;=5),2,IF(AND(SUM(C$4:C$6)&gt;=6,SUM(C$4:C$6)&lt;=7),4,IF(AND(SUM(C$4:C$6)&gt;=8,SUM(C$4:C$6)&lt;=9),6,0)))</f>
        <v>0</v>
      </c>
      <c r="D29" s="42"/>
      <c r="E29" s="42"/>
      <c r="F29" s="42">
        <f>IF(AND(SUM(F$4:F$6)&gt;=1,SUM(F$4:F$6)&lt;=5),2,IF(AND(SUM(F$4:F$6)&gt;=6,SUM(F$4:F$6)&lt;=7),4,IF(AND(SUM(F$4:F$6)&gt;=8,SUM(F$4:F$6)&lt;=9),6,0)))</f>
        <v>0</v>
      </c>
      <c r="G29" s="42"/>
      <c r="H29" s="42"/>
      <c r="I29" s="42">
        <f>IF(AND(SUM(I$4:I$6)&gt;=1,SUM(I$4:I$6)&lt;=5),2,IF(AND(SUM(I$4:I$6)&gt;=6,SUM(I$4:I$6)&lt;=7),4,IF(AND(SUM(I$4:I$6)&gt;=8,SUM(I$4:I$6)&lt;=9),6,0)))</f>
        <v>0</v>
      </c>
      <c r="J29" s="42"/>
      <c r="K29" s="42"/>
      <c r="L29" s="42">
        <f>IF(AND(SUM(L$4:L$6)&gt;=1,SUM(L$4:L$6)&lt;=5),2,IF(AND(SUM(L$4:L$6)&gt;=6,SUM(L$4:L$6)&lt;=7),4,IF(AND(SUM(L$4:L$6)&gt;=8,SUM(L$4:L$6)&lt;=9),6,0)))</f>
        <v>0</v>
      </c>
      <c r="M29" s="42"/>
      <c r="N29" s="42"/>
      <c r="O29" s="42">
        <f>IF(AND(SUM(O$4:O$6)&gt;=1,SUM(O$4:O$6)&lt;=5),2,IF(AND(SUM(O$4:O$6)&gt;=6,SUM(O$4:O$6)&lt;=7),4,IF(AND(SUM(O$4:O$6)&gt;=8,SUM(O$4:O$6)&lt;=9),6,0)))</f>
        <v>0</v>
      </c>
      <c r="P29" s="42"/>
      <c r="Q29" s="42"/>
      <c r="R29" s="42">
        <f>IF(AND(SUM(R$4:R$6)&gt;=1,SUM(R$4:R$6)&lt;=5),2,IF(AND(SUM(R$4:R$6)&gt;=6,SUM(R$4:R$6)&lt;=7),4,IF(AND(SUM(R$4:R$6)&gt;=8,SUM(R$4:R$6)&lt;=9),6,0)))</f>
        <v>0</v>
      </c>
      <c r="S29" s="42"/>
      <c r="T29" s="42"/>
      <c r="U29" s="42">
        <f>IF(AND(SUM(U$4:U$6)&gt;=1,SUM(U$4:U$6)&lt;=5),2,IF(AND(SUM(U$4:U$6)&gt;=6,SUM(U$4:U$6)&lt;=7),4,IF(AND(SUM(U$4:U$6)&gt;=8,SUM(U$4:U$6)&lt;=9),6,0)))</f>
        <v>0</v>
      </c>
      <c r="V29" s="42"/>
      <c r="W29" s="42"/>
      <c r="X29" s="42">
        <f>IF(AND(SUM(X$4:X$6)&gt;=1,SUM(X$4:X$6)&lt;=5),2,IF(AND(SUM(X$4:X$6)&gt;=6,SUM(X$4:X$6)&lt;=7),4,IF(AND(SUM(X$4:X$6)&gt;=8,SUM(X$4:X$6)&lt;=9),6,0)))</f>
        <v>0</v>
      </c>
      <c r="Y29" s="42"/>
      <c r="Z29" s="42"/>
      <c r="AA29" s="42">
        <f>IF(AND(SUM(AA$4:AA$6)&gt;=1,SUM(AA$4:AA$6)&lt;=5),2,IF(AND(SUM(AA$4:AA$6)&gt;=6,SUM(AA$4:AA$6)&lt;=7),4,IF(AND(SUM(AA$4:AA$6)&gt;=8,SUM(AA$4:AA$6)&lt;=9),6,0)))</f>
        <v>0</v>
      </c>
      <c r="AB29" s="42"/>
      <c r="AC29" s="42"/>
      <c r="AD29" s="42">
        <f>IF(AND(SUM(AD$4:AD$6)&gt;=1,SUM(AD$4:AD$6)&lt;=5),2,IF(AND(SUM(AD$4:AD$6)&gt;=6,SUM(AD$4:AD$6)&lt;=7),4,IF(AND(SUM(AD$4:AD$6)&gt;=8,SUM(AD$4:AD$6)&lt;=9),6,0)))</f>
        <v>0</v>
      </c>
      <c r="AE29" s="42"/>
      <c r="AF29" s="42"/>
    </row>
    <row r="30" spans="2:32" ht="15.75" outlineLevel="1" x14ac:dyDescent="0.25">
      <c r="B30" s="242" t="s">
        <v>46</v>
      </c>
      <c r="C30" s="43">
        <f>IF(AND((C7+C9+C15)&gt;=3,(C7+C9+C15)&lt;=4),1,IF(AND((C7+C9+C15)&gt;=5,(C7+C9+C15)&lt;=7),2,IF(AND((C7+C9+C15)&gt;=8,(C7+C9+C15)&lt;=9),3,0)))</f>
        <v>0</v>
      </c>
      <c r="D30" s="43"/>
      <c r="E30" s="43"/>
      <c r="F30" s="43">
        <f>IF(AND((F7+F9+F15)&gt;=3,(F7+F9+F15)&lt;=4),1,IF(AND((F7+F9+F15)&gt;=5,(F7+F9+F15)&lt;=7),2,IF(AND((F7+F9+F15)&gt;=8,(F7+F9+F15)&lt;=9),3,0)))</f>
        <v>0</v>
      </c>
      <c r="G30" s="43"/>
      <c r="H30" s="43"/>
      <c r="I30" s="43">
        <f>IF(AND((I7+I9+I15)&gt;=3,(I7+I9+I15)&lt;=4),1,IF(AND((I7+I9+I15)&gt;=5,(I7+I9+I15)&lt;=7),2,IF(AND((I7+I9+I15)&gt;=8,(I7+I9+I15)&lt;=9),3,0)))</f>
        <v>0</v>
      </c>
      <c r="J30" s="43"/>
      <c r="K30" s="43"/>
      <c r="L30" s="43">
        <f>IF(AND((L7+L9+L15)&gt;=3,(L7+L9+L15)&lt;=4),1,IF(AND((L7+L9+L15)&gt;=5,(L7+L9+L15)&lt;=7),2,IF(AND((L7+L9+L15)&gt;=8,(L7+L9+L15)&lt;=9),3,0)))</f>
        <v>0</v>
      </c>
      <c r="M30" s="43"/>
      <c r="N30" s="43"/>
      <c r="O30" s="43">
        <f>IF(AND((O7+O9+O15)&gt;=3,(O7+O9+O15)&lt;=4),1,IF(AND((O7+O9+O15)&gt;=5,(O7+O9+O15)&lt;=7),2,IF(AND((O7+O9+O15)&gt;=8,(O7+O9+O15)&lt;=9),3,0)))</f>
        <v>0</v>
      </c>
      <c r="P30" s="43"/>
      <c r="Q30" s="43"/>
      <c r="R30" s="43">
        <f>IF(AND((R7+R9+R15)&gt;=3,(R7+R9+R15)&lt;=4),1,IF(AND((R7+R9+R15)&gt;=5,(R7+R9+R15)&lt;=7),2,IF(AND((R7+R9+R15)&gt;=8,(R7+R9+R15)&lt;=9),3,0)))</f>
        <v>0</v>
      </c>
      <c r="S30" s="43"/>
      <c r="T30" s="43"/>
      <c r="U30" s="43">
        <f>IF(AND((U7+U9+U15)&gt;=3,(U7+U9+U15)&lt;=4),1,IF(AND((U7+U9+U15)&gt;=5,(U7+U9+U15)&lt;=7),2,IF(AND((U7+U9+U15)&gt;=8,(U7+U9+U15)&lt;=9),3,0)))</f>
        <v>0</v>
      </c>
      <c r="V30" s="43"/>
      <c r="W30" s="43"/>
      <c r="X30" s="43">
        <f>IF(AND((X7+X9+X15)&gt;=3,(X7+X9+X15)&lt;=4),1,IF(AND((X7+X9+X15)&gt;=5,(X7+X9+X15)&lt;=7),2,IF(AND((X7+X9+X15)&gt;=8,(X7+X9+X15)&lt;=9),3,0)))</f>
        <v>0</v>
      </c>
      <c r="Y30" s="43"/>
      <c r="Z30" s="43"/>
      <c r="AA30" s="43">
        <f>IF(AND((AA7+AA9+AA15)&gt;=3,(AA7+AA9+AA15)&lt;=4),1,IF(AND((AA7+AA9+AA15)&gt;=5,(AA7+AA9+AA15)&lt;=7),2,IF(AND((AA7+AA9+AA15)&gt;=8,(AA7+AA9+AA15)&lt;=9),3,0)))</f>
        <v>0</v>
      </c>
      <c r="AB30" s="43"/>
      <c r="AC30" s="43"/>
      <c r="AD30" s="43">
        <f>IF(AND((AD7+AD9+AD15)&gt;=3,(AD7+AD9+AD15)&lt;=4),1,IF(AND((AD7+AD9+AD15)&gt;=5,(AD7+AD9+AD15)&lt;=7),2,IF(AND((AD7+AD9+AD15)&gt;=8,(AD7+AD9+AD15)&lt;=9),3,0)))</f>
        <v>0</v>
      </c>
      <c r="AE30" s="43"/>
      <c r="AF30" s="43"/>
    </row>
    <row r="31" spans="2:32" ht="16.5" outlineLevel="1" thickBot="1" x14ac:dyDescent="0.3">
      <c r="B31" s="243" t="s">
        <v>47</v>
      </c>
      <c r="C31" s="44">
        <f>SUM(C27:C30)</f>
        <v>0</v>
      </c>
      <c r="D31" s="44"/>
      <c r="E31" s="44"/>
      <c r="F31" s="44">
        <f>SUM(F27:F30)</f>
        <v>0</v>
      </c>
      <c r="G31" s="44"/>
      <c r="H31" s="44"/>
      <c r="I31" s="44">
        <f>SUM(I27:I30)</f>
        <v>0</v>
      </c>
      <c r="J31" s="44"/>
      <c r="K31" s="44"/>
      <c r="L31" s="44">
        <f>SUM(L27:L30)</f>
        <v>0</v>
      </c>
      <c r="M31" s="44"/>
      <c r="N31" s="44"/>
      <c r="O31" s="44">
        <f>SUM(O27:O30)</f>
        <v>0</v>
      </c>
      <c r="P31" s="44"/>
      <c r="Q31" s="44"/>
      <c r="R31" s="44">
        <f>SUM(R27:R30)</f>
        <v>0</v>
      </c>
      <c r="S31" s="44"/>
      <c r="T31" s="44"/>
      <c r="U31" s="44">
        <f>SUM(U27:U30)</f>
        <v>0</v>
      </c>
      <c r="V31" s="44"/>
      <c r="W31" s="44"/>
      <c r="X31" s="44">
        <f>SUM(X27:X30)</f>
        <v>0</v>
      </c>
      <c r="Y31" s="44"/>
      <c r="Z31" s="44"/>
      <c r="AA31" s="44">
        <f>SUM(AA27:AA30)</f>
        <v>0</v>
      </c>
      <c r="AB31" s="44"/>
      <c r="AC31" s="44"/>
      <c r="AD31" s="44">
        <f>SUM(AD27:AD30)</f>
        <v>0</v>
      </c>
      <c r="AE31" s="44"/>
      <c r="AF31" s="44"/>
    </row>
    <row r="32" spans="2:32" ht="16.5" thickTop="1" x14ac:dyDescent="0.25">
      <c r="B32" s="244"/>
    </row>
    <row r="33" spans="2:8" x14ac:dyDescent="0.25">
      <c r="B33" s="502" t="s">
        <v>351</v>
      </c>
      <c r="C33" s="503"/>
      <c r="D33" s="503"/>
      <c r="E33" s="503"/>
      <c r="F33" s="503"/>
      <c r="G33" s="503"/>
      <c r="H33" s="504"/>
    </row>
    <row r="34" spans="2:8" x14ac:dyDescent="0.25">
      <c r="B34" s="505"/>
      <c r="C34" s="506"/>
      <c r="D34" s="506"/>
      <c r="E34" s="506"/>
      <c r="F34" s="506"/>
      <c r="G34" s="506"/>
      <c r="H34" s="507"/>
    </row>
    <row r="35" spans="2:8" x14ac:dyDescent="0.25">
      <c r="B35" s="508"/>
      <c r="C35" s="509"/>
      <c r="D35" s="509"/>
      <c r="E35" s="509"/>
      <c r="F35" s="509"/>
      <c r="G35" s="509"/>
      <c r="H35" s="510"/>
    </row>
    <row r="36" spans="2:8" ht="15.75" x14ac:dyDescent="0.25">
      <c r="B36" s="244"/>
    </row>
    <row r="37" spans="2:8" ht="15.75" x14ac:dyDescent="0.25">
      <c r="B37" s="244"/>
    </row>
    <row r="38" spans="2:8" ht="15.75" x14ac:dyDescent="0.25">
      <c r="B38" s="244"/>
    </row>
  </sheetData>
  <sheetProtection password="C638" sheet="1" objects="1" scenarios="1"/>
  <protectedRanges>
    <protectedRange password="CD67" sqref="C3:AF3" name="Quality"/>
    <protectedRange password="CD67" sqref="B1:Q1" name="Quality_1"/>
    <protectedRange password="CD67" sqref="C24 B19:C23" name="Quality_2"/>
    <protectedRange password="CD67" sqref="B3" name="Quality_3"/>
    <protectedRange password="CD67" sqref="B2:L2" name="Quality_4"/>
  </protectedRanges>
  <mergeCells count="14">
    <mergeCell ref="C1:AF1"/>
    <mergeCell ref="B19:C19"/>
    <mergeCell ref="B33:H35"/>
    <mergeCell ref="C17:E17"/>
    <mergeCell ref="F17:H17"/>
    <mergeCell ref="I17:K17"/>
    <mergeCell ref="L17:N17"/>
    <mergeCell ref="O17:Q17"/>
    <mergeCell ref="R17:T17"/>
    <mergeCell ref="U17:W17"/>
    <mergeCell ref="X17:Z17"/>
    <mergeCell ref="AA17:AC17"/>
    <mergeCell ref="AD17:AF17"/>
    <mergeCell ref="C2:L2"/>
  </mergeCells>
  <conditionalFormatting sqref="C16:J17 I17:T17 I16:AE16">
    <cfRule type="cellIs" dxfId="99" priority="29" operator="equal">
      <formula>"Incomplete!"</formula>
    </cfRule>
    <cfRule type="cellIs" dxfId="98" priority="33" operator="equal">
      <formula>"HIGH"</formula>
    </cfRule>
    <cfRule type="cellIs" dxfId="97" priority="34" operator="equal">
      <formula>"MEDIUM"</formula>
    </cfRule>
    <cfRule type="cellIs" dxfId="96" priority="35" operator="equal">
      <formula>"LOW"</formula>
    </cfRule>
  </conditionalFormatting>
  <conditionalFormatting sqref="F16:J17 I17:T17 I16:AE16">
    <cfRule type="cellIs" dxfId="95" priority="30" operator="equal">
      <formula>"HIGH"</formula>
    </cfRule>
    <cfRule type="cellIs" dxfId="94" priority="31" operator="equal">
      <formula>"MEDIUM"</formula>
    </cfRule>
    <cfRule type="cellIs" dxfId="93" priority="32" operator="equal">
      <formula>"LOW"</formula>
    </cfRule>
  </conditionalFormatting>
  <conditionalFormatting sqref="U17:W17">
    <cfRule type="cellIs" dxfId="92" priority="25" operator="equal">
      <formula>"Incomplete!"</formula>
    </cfRule>
    <cfRule type="cellIs" dxfId="91" priority="26" operator="equal">
      <formula>"HIGH"</formula>
    </cfRule>
    <cfRule type="cellIs" dxfId="90" priority="27" operator="equal">
      <formula>"MEDIUM"</formula>
    </cfRule>
    <cfRule type="cellIs" dxfId="89" priority="28" operator="equal">
      <formula>"LOW"</formula>
    </cfRule>
  </conditionalFormatting>
  <conditionalFormatting sqref="U17:W17">
    <cfRule type="cellIs" dxfId="88" priority="22" operator="equal">
      <formula>"HIGH"</formula>
    </cfRule>
    <cfRule type="cellIs" dxfId="87" priority="23" operator="equal">
      <formula>"MEDIUM"</formula>
    </cfRule>
    <cfRule type="cellIs" dxfId="86" priority="24" operator="equal">
      <formula>"LOW"</formula>
    </cfRule>
  </conditionalFormatting>
  <conditionalFormatting sqref="X17:Z17">
    <cfRule type="cellIs" dxfId="85" priority="18" operator="equal">
      <formula>"Incomplete!"</formula>
    </cfRule>
    <cfRule type="cellIs" dxfId="84" priority="19" operator="equal">
      <formula>"HIGH"</formula>
    </cfRule>
    <cfRule type="cellIs" dxfId="83" priority="20" operator="equal">
      <formula>"MEDIUM"</formula>
    </cfRule>
    <cfRule type="cellIs" dxfId="82" priority="21" operator="equal">
      <formula>"LOW"</formula>
    </cfRule>
  </conditionalFormatting>
  <conditionalFormatting sqref="X17:Z17">
    <cfRule type="cellIs" dxfId="81" priority="15" operator="equal">
      <formula>"HIGH"</formula>
    </cfRule>
    <cfRule type="cellIs" dxfId="80" priority="16" operator="equal">
      <formula>"MEDIUM"</formula>
    </cfRule>
    <cfRule type="cellIs" dxfId="79" priority="17" operator="equal">
      <formula>"LOW"</formula>
    </cfRule>
  </conditionalFormatting>
  <conditionalFormatting sqref="AA17:AC17">
    <cfRule type="cellIs" dxfId="78" priority="11" operator="equal">
      <formula>"Incomplete!"</formula>
    </cfRule>
    <cfRule type="cellIs" dxfId="77" priority="12" operator="equal">
      <formula>"HIGH"</formula>
    </cfRule>
    <cfRule type="cellIs" dxfId="76" priority="13" operator="equal">
      <formula>"MEDIUM"</formula>
    </cfRule>
    <cfRule type="cellIs" dxfId="75" priority="14" operator="equal">
      <formula>"LOW"</formula>
    </cfRule>
  </conditionalFormatting>
  <conditionalFormatting sqref="AA17:AC17">
    <cfRule type="cellIs" dxfId="74" priority="8" operator="equal">
      <formula>"HIGH"</formula>
    </cfRule>
    <cfRule type="cellIs" dxfId="73" priority="9" operator="equal">
      <formula>"MEDIUM"</formula>
    </cfRule>
    <cfRule type="cellIs" dxfId="72" priority="10" operator="equal">
      <formula>"LOW"</formula>
    </cfRule>
  </conditionalFormatting>
  <conditionalFormatting sqref="AD17:AF17">
    <cfRule type="cellIs" dxfId="71" priority="4" operator="equal">
      <formula>"Incomplete!"</formula>
    </cfRule>
    <cfRule type="cellIs" dxfId="70" priority="5" operator="equal">
      <formula>"HIGH"</formula>
    </cfRule>
    <cfRule type="cellIs" dxfId="69" priority="6" operator="equal">
      <formula>"MEDIUM"</formula>
    </cfRule>
    <cfRule type="cellIs" dxfId="68" priority="7" operator="equal">
      <formula>"LOW"</formula>
    </cfRule>
  </conditionalFormatting>
  <conditionalFormatting sqref="AD17:AF17">
    <cfRule type="cellIs" dxfId="67" priority="1" operator="equal">
      <formula>"HIGH"</formula>
    </cfRule>
    <cfRule type="cellIs" dxfId="66" priority="2" operator="equal">
      <formula>"MEDIUM"</formula>
    </cfRule>
    <cfRule type="cellIs" dxfId="65" priority="3" operator="equal">
      <formula>"LOW"</formula>
    </cfRule>
  </conditionalFormatting>
  <dataValidations count="12">
    <dataValidation type="list" showInputMessage="1" showErrorMessage="1" sqref="AA15 C15 F15 I15 L15 O15 R15 U15 X15 AD15" xr:uid="{00000000-0002-0000-0400-000000000000}">
      <formula1>Publication_Bias</formula1>
    </dataValidation>
    <dataValidation type="list" showInputMessage="1" showErrorMessage="1" sqref="AA14 C14 F14 I14 L14 O14 R14 U14 X14 AD14" xr:uid="{00000000-0002-0000-0400-000001000000}">
      <formula1>Heterogeneity_Attentiveness</formula1>
    </dataValidation>
    <dataValidation type="list" showInputMessage="1" showErrorMessage="1" sqref="AA13 C13 F13 I13 L13 O13 R13 U13 X13 AD13" xr:uid="{00000000-0002-0000-0400-000002000000}">
      <formula1>Analysis_Model</formula1>
    </dataValidation>
    <dataValidation type="list" showInputMessage="1" showErrorMessage="1" sqref="AA12 C12 F12 I12 L12 O12 R12 U12 X12 AD12" xr:uid="{00000000-0002-0000-0400-000003000000}">
      <formula1>Weighting_of_Results</formula1>
    </dataValidation>
    <dataValidation type="list" showInputMessage="1" showErrorMessage="1" sqref="AA11 C11 F11 I11 L11 O11 R11 U11 X11 AD11" xr:uid="{00000000-0002-0000-0400-000004000000}">
      <formula1>Effect_Size_Reporting</formula1>
    </dataValidation>
    <dataValidation type="list" showInputMessage="1" showErrorMessage="1" sqref="AA10 C10 F10 I10 L10 O10 R10 U10 X10 AD10" xr:uid="{00000000-0002-0000-0400-000005000000}">
      <formula1>Handling_Dependent_Effect_Sizes</formula1>
    </dataValidation>
    <dataValidation type="list" showInputMessage="1" showErrorMessage="1" sqref="AA9 C9 F9 I9 L9 O9 R9 U9 X9 AD9" xr:uid="{00000000-0002-0000-0400-000006000000}">
      <formula1>Outlier_Analysis</formula1>
    </dataValidation>
    <dataValidation type="list" showInputMessage="1" showErrorMessage="1" sqref="AA8 C8 F8 I8 L8 O8 R8 U8 X8 AD8" xr:uid="{00000000-0002-0000-0400-000007000000}">
      <formula1>Methodological_Quality</formula1>
    </dataValidation>
    <dataValidation type="list" showInputMessage="1" showErrorMessage="1" sqref="AA7 C7 F7 I7 L7 O7 R7 U7 X7 AD7" xr:uid="{00000000-0002-0000-0400-000008000000}">
      <formula1>Coder_Reliability</formula1>
    </dataValidation>
    <dataValidation type="list" showInputMessage="1" showErrorMessage="1" sqref="AA6 C6 F6 I6 L6 O6 R6 U6 X6 AD6" xr:uid="{00000000-0002-0000-0400-000009000000}">
      <formula1>Grey_Literature_Coverage</formula1>
    </dataValidation>
    <dataValidation type="list" showInputMessage="1" showErrorMessage="1" sqref="AA5 C5 F5 I5 L5 O5 R5 U5 X5 AD5" xr:uid="{00000000-0002-0000-0400-00000A000000}">
      <formula1>Comprehensive_Literature_Search</formula1>
    </dataValidation>
    <dataValidation type="list" showInputMessage="1" showErrorMessage="1" sqref="AA4 C4 F4 I4 L4 O4 R4 U4 X4 AD4" xr:uid="{00000000-0002-0000-0400-00000B000000}">
      <formula1>Eligibility_Criteria</formula1>
    </dataValidation>
  </dataValidations>
  <hyperlinks>
    <hyperlink ref="B4" location="'Quality Help'!G25" display="A. Eligibility Criteria" xr:uid="{00000000-0004-0000-0400-000000000000}"/>
    <hyperlink ref="B5" location="'Quality Help'!G37" display="B. Comprehensive Literature Search" xr:uid="{00000000-0004-0000-0400-000001000000}"/>
    <hyperlink ref="B6" location="'Quality Help'!G48" display="C. Grey Literature Coverage" xr:uid="{00000000-0004-0000-0400-000002000000}"/>
    <hyperlink ref="B7" location="'Quality Help'!G61" display="D. Coder Reliability" xr:uid="{00000000-0004-0000-0400-000003000000}"/>
    <hyperlink ref="B8" location="'Quality Help'!G71" display="E. Methodological Quality" xr:uid="{00000000-0004-0000-0400-000004000000}"/>
    <hyperlink ref="B9" location="'Quality Help'!G87" display="F. Outlier Analysis" xr:uid="{00000000-0004-0000-0400-000005000000}"/>
    <hyperlink ref="B10" location="'Quality Help'!G95" display="G. Handling Dependent Effect Sizes" xr:uid="{00000000-0004-0000-0400-000006000000}"/>
    <hyperlink ref="B11" location="'Quality Help'!G105" display="H. Effect Size Reporting" xr:uid="{00000000-0004-0000-0400-000007000000}"/>
    <hyperlink ref="B12" location="'Quality Help'!G114" display="I. Weighting of Results" xr:uid="{00000000-0004-0000-0400-000008000000}"/>
    <hyperlink ref="B13" location="'Quality Help'!G133" display="J. Analysis Model" xr:uid="{00000000-0004-0000-0400-000009000000}"/>
    <hyperlink ref="B14" location="'Quality Help'!G163" display="K. Heterogeneity Attentiveness" xr:uid="{00000000-0004-0000-0400-00000A000000}"/>
    <hyperlink ref="B15" location="'Quality Help'!G178" display="L. Publication Bias" xr:uid="{00000000-0004-0000-0400-00000B000000}"/>
    <hyperlink ref="B16" location="'Quality Terms'!G193" display="Overall Quality" xr:uid="{00000000-0004-0000-0400-00000C000000}"/>
  </hyperlink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tabColor rgb="FFFFC000"/>
  </sheetPr>
  <dimension ref="B1:AH376"/>
  <sheetViews>
    <sheetView zoomScale="90" zoomScaleNormal="90" workbookViewId="0">
      <pane xSplit="2" ySplit="3" topLeftCell="C4" activePane="bottomRight" state="frozen"/>
      <selection activeCell="B23" sqref="B23"/>
      <selection pane="topRight" activeCell="B23" sqref="B23"/>
      <selection pane="bottomLeft" activeCell="B23" sqref="B23"/>
      <selection pane="bottomRight" activeCell="B4" sqref="B4"/>
    </sheetView>
  </sheetViews>
  <sheetFormatPr defaultColWidth="9.140625" defaultRowHeight="15" outlineLevelCol="1" x14ac:dyDescent="0.2"/>
  <cols>
    <col min="1" max="1" width="5.7109375" style="209" customWidth="1"/>
    <col min="2" max="2" width="31.85546875" style="209" customWidth="1"/>
    <col min="3" max="3" width="20.140625" style="210" customWidth="1" outlineLevel="1"/>
    <col min="4" max="4" width="11.42578125" style="210" customWidth="1" outlineLevel="1"/>
    <col min="5" max="5" width="32.28515625" style="210" customWidth="1" outlineLevel="1"/>
    <col min="6" max="6" width="26.85546875" style="210" customWidth="1" outlineLevel="1"/>
    <col min="7" max="7" width="20" style="208" customWidth="1" outlineLevel="1"/>
    <col min="8" max="8" width="11.28515625" style="209" customWidth="1" outlineLevel="1"/>
    <col min="9" max="9" width="9.7109375" style="209" customWidth="1" outlineLevel="1"/>
    <col min="10" max="15" width="11.42578125" style="209" customWidth="1" outlineLevel="1"/>
    <col min="16" max="17" width="12.42578125" style="209" customWidth="1" outlineLevel="1"/>
    <col min="18" max="18" width="13" style="209" customWidth="1" outlineLevel="1"/>
    <col min="19" max="19" width="12.42578125" style="209" customWidth="1" outlineLevel="1"/>
    <col min="20" max="20" width="33.28515625" style="209" customWidth="1" outlineLevel="1"/>
    <col min="21" max="21" width="13.85546875" style="207" customWidth="1"/>
    <col min="22" max="22" width="3.5703125" style="207" customWidth="1"/>
    <col min="23" max="23" width="17.85546875" style="208" hidden="1" customWidth="1"/>
    <col min="24" max="24" width="13.42578125" style="208" customWidth="1"/>
    <col min="25" max="25" width="13.28515625" style="208" hidden="1" customWidth="1"/>
    <col min="26" max="26" width="12.5703125" style="208" customWidth="1"/>
    <col min="27" max="27" width="5.42578125" style="209" customWidth="1"/>
    <col min="28" max="28" width="6" style="209" hidden="1" customWidth="1"/>
    <col min="29" max="29" width="9" style="209" hidden="1" customWidth="1"/>
    <col min="30" max="30" width="10.5703125" style="209" hidden="1" customWidth="1"/>
    <col min="31" max="31" width="3.5703125" style="209" hidden="1" customWidth="1"/>
    <col min="32" max="34" width="0" style="209" hidden="1" customWidth="1"/>
    <col min="35" max="16384" width="9.140625" style="209"/>
  </cols>
  <sheetData>
    <row r="1" spans="2:34" ht="81.75" customHeight="1" x14ac:dyDescent="0.25">
      <c r="B1" s="257" t="s">
        <v>456</v>
      </c>
      <c r="C1" s="516" t="s">
        <v>456</v>
      </c>
      <c r="D1" s="516"/>
      <c r="E1" s="516"/>
      <c r="F1" s="516"/>
      <c r="G1" s="516"/>
      <c r="H1" s="516"/>
      <c r="I1" s="516"/>
      <c r="J1" s="516"/>
      <c r="K1" s="516"/>
      <c r="L1" s="516"/>
      <c r="M1" s="516"/>
      <c r="N1" s="516"/>
      <c r="O1" s="516"/>
      <c r="P1" s="516"/>
      <c r="Q1" s="516"/>
      <c r="R1" s="516"/>
      <c r="S1" s="516"/>
      <c r="T1" s="516"/>
      <c r="U1" s="516"/>
    </row>
    <row r="2" spans="2:34" ht="15.75" thickBot="1" x14ac:dyDescent="0.25"/>
    <row r="3" spans="2:34" s="211" customFormat="1" ht="46.5" thickTop="1" thickBot="1" x14ac:dyDescent="0.3">
      <c r="B3" s="295" t="s">
        <v>519</v>
      </c>
      <c r="C3" s="297" t="s">
        <v>438</v>
      </c>
      <c r="D3" s="297" t="s">
        <v>3</v>
      </c>
      <c r="E3" s="297" t="s">
        <v>354</v>
      </c>
      <c r="F3" s="297" t="s">
        <v>355</v>
      </c>
      <c r="G3" s="296" t="s">
        <v>424</v>
      </c>
      <c r="H3" s="296" t="s">
        <v>0</v>
      </c>
      <c r="I3" s="296" t="s">
        <v>49</v>
      </c>
      <c r="J3" s="296" t="s">
        <v>1</v>
      </c>
      <c r="K3" s="296" t="s">
        <v>449</v>
      </c>
      <c r="L3" s="298" t="s">
        <v>450</v>
      </c>
      <c r="M3" s="298" t="s">
        <v>451</v>
      </c>
      <c r="N3" s="298" t="s">
        <v>452</v>
      </c>
      <c r="O3" s="298" t="s">
        <v>453</v>
      </c>
      <c r="P3" s="296" t="s">
        <v>50</v>
      </c>
      <c r="Q3" s="296" t="s">
        <v>2</v>
      </c>
      <c r="R3" s="296" t="s">
        <v>37</v>
      </c>
      <c r="S3" s="296" t="s">
        <v>4</v>
      </c>
      <c r="T3" s="299" t="s">
        <v>426</v>
      </c>
      <c r="U3" s="300" t="s">
        <v>51</v>
      </c>
      <c r="V3" s="45"/>
      <c r="W3" s="455" t="s">
        <v>352</v>
      </c>
      <c r="X3" s="457" t="s">
        <v>34</v>
      </c>
      <c r="Y3" s="416" t="s">
        <v>425</v>
      </c>
      <c r="Z3" s="417" t="s">
        <v>74</v>
      </c>
      <c r="AB3" s="515" t="s">
        <v>423</v>
      </c>
      <c r="AC3" s="515"/>
      <c r="AD3" s="515"/>
      <c r="AG3" s="261" t="s">
        <v>420</v>
      </c>
      <c r="AH3" s="262"/>
    </row>
    <row r="4" spans="2:34" s="211" customFormat="1" ht="16.5" thickTop="1" x14ac:dyDescent="0.25">
      <c r="B4" s="399"/>
      <c r="C4" s="400"/>
      <c r="D4" s="400"/>
      <c r="E4" s="400"/>
      <c r="F4" s="400"/>
      <c r="G4" s="401"/>
      <c r="H4" s="401"/>
      <c r="I4" s="401"/>
      <c r="J4" s="401"/>
      <c r="K4" s="401"/>
      <c r="L4" s="402" t="str">
        <f>IF(Table1[[#This Row],[Column19]]="", "", (Table1[[#This Row],[Column7]]-(1.96*Table1[[#This Row],[Column19]])))</f>
        <v/>
      </c>
      <c r="M4" s="402" t="str">
        <f>IF(Table1[[#This Row],[Column19]]="", "", (Table1[[#This Row],[Column7]]+(1.96*Table1[[#This Row],[Column19]])))</f>
        <v/>
      </c>
      <c r="N4" s="403"/>
      <c r="O4" s="403"/>
      <c r="P4" s="401"/>
      <c r="Q4" s="401"/>
      <c r="R4" s="401"/>
      <c r="S4" s="401"/>
      <c r="T4" s="404"/>
      <c r="U4" s="259"/>
      <c r="V4" s="45"/>
      <c r="W4" s="456" t="str">
        <f>IFERROR(HLOOKUP(Table1[[#This Row],[Column1]],Quality!$C$3:$AD$16,14,0),"")</f>
        <v/>
      </c>
      <c r="X4" s="458" t="str">
        <f t="shared" ref="X4:X10" si="0">IFERROR(IF(U4+AB4=0,"",U4+AB4),"")</f>
        <v/>
      </c>
      <c r="Y4" s="453" t="str">
        <f t="shared" ref="Y4:Y35" si="1">IF(G4="","",IF(OR(G4="NO",X4=2),"Drop",IF(X4="","","Keep")))</f>
        <v/>
      </c>
      <c r="Z4" s="452" t="str">
        <f>IF(Table2[[#This Row],[Column3]]="Drop","",IF(X4="","",IF(AND(X4=6,R4="Yes",S4="TX"),1,IF(AND(X4&lt;6,X4&gt;3,R4="Yes",S4="TX"),2,IF(AND(X4&lt;7,X4&gt;3,R4="Yes",S4="CT"),3,IF(AND(X4&lt;7,X4&gt;3,R4="NO"),4,IF(OR(X4=3,X4=2),5,5)))))))</f>
        <v/>
      </c>
      <c r="AB4" s="250" t="str">
        <f>IFERROR(VLOOKUP(Table2[[#This Row],[Column1]],$AC$4:$AD$6,2,0),"")</f>
        <v/>
      </c>
      <c r="AC4" s="211" t="s">
        <v>31</v>
      </c>
      <c r="AD4" s="211">
        <v>3</v>
      </c>
      <c r="AG4" s="206" t="str">
        <f>IFERROR(VLOOKUP(E4,List!$X$3:'List'!$Y$12,2,0),"")</f>
        <v/>
      </c>
    </row>
    <row r="5" spans="2:34" s="211" customFormat="1" ht="15.75" x14ac:dyDescent="0.25">
      <c r="B5" s="405"/>
      <c r="C5" s="406"/>
      <c r="D5" s="406"/>
      <c r="E5" s="406"/>
      <c r="F5" s="406"/>
      <c r="G5" s="407"/>
      <c r="H5" s="407"/>
      <c r="I5" s="407"/>
      <c r="J5" s="407"/>
      <c r="K5" s="407"/>
      <c r="L5" s="408" t="str">
        <f>IF(Table1[[#This Row],[Column19]]="", "", (Table1[[#This Row],[Column7]]-(1.96*Table1[[#This Row],[Column19]])))</f>
        <v/>
      </c>
      <c r="M5" s="408" t="str">
        <f>IF(Table1[[#This Row],[Column19]]="", "", (Table1[[#This Row],[Column7]]+(1.96*Table1[[#This Row],[Column19]])))</f>
        <v/>
      </c>
      <c r="N5" s="409"/>
      <c r="O5" s="409"/>
      <c r="P5" s="407"/>
      <c r="Q5" s="407"/>
      <c r="R5" s="407"/>
      <c r="S5" s="407"/>
      <c r="T5" s="410"/>
      <c r="U5" s="259"/>
      <c r="V5" s="45"/>
      <c r="W5" s="456" t="str">
        <f>IFERROR(HLOOKUP(Table1[[#This Row],[Column1]],Quality!$C$3:$AD$16,14,0),"")</f>
        <v/>
      </c>
      <c r="X5" s="458" t="str">
        <f t="shared" si="0"/>
        <v/>
      </c>
      <c r="Y5" s="453" t="str">
        <f t="shared" si="1"/>
        <v/>
      </c>
      <c r="Z5" s="452" t="str">
        <f>IF(Table2[[#This Row],[Column3]]="Drop","",IF(X5="","",IF(AND(X5=6,R5="Yes",S5="TX"),1,IF(AND(X5&lt;6,X5&gt;3,R5="Yes",S5="TX"),2,IF(AND(X5&lt;7,X5&gt;3,R5="Yes",S5="CT"),3,IF(AND(X5&lt;7,X5&gt;3,R5="NO"),4,IF(OR(X5=3,X5=2),5,5)))))))</f>
        <v/>
      </c>
      <c r="AB5" s="250" t="str">
        <f>IFERROR(VLOOKUP(Table2[[#This Row],[Column1]],$AC$4:$AD$6,2,0),"")</f>
        <v/>
      </c>
      <c r="AC5" s="211" t="s">
        <v>32</v>
      </c>
      <c r="AD5" s="211">
        <v>2</v>
      </c>
      <c r="AG5" s="206" t="str">
        <f>IFERROR(VLOOKUP(E5,List!$X$3:'List'!$Y$12,2,0),"")</f>
        <v/>
      </c>
    </row>
    <row r="6" spans="2:34" s="211" customFormat="1" ht="15.75" x14ac:dyDescent="0.25">
      <c r="B6" s="405"/>
      <c r="C6" s="406"/>
      <c r="D6" s="406"/>
      <c r="E6" s="406"/>
      <c r="F6" s="406"/>
      <c r="G6" s="407"/>
      <c r="H6" s="407"/>
      <c r="I6" s="407"/>
      <c r="J6" s="407"/>
      <c r="K6" s="407"/>
      <c r="L6" s="408" t="str">
        <f>IF(Table1[[#This Row],[Column19]]="", "", (Table1[[#This Row],[Column7]]-(1.96*Table1[[#This Row],[Column19]])))</f>
        <v/>
      </c>
      <c r="M6" s="408" t="str">
        <f>IF(Table1[[#This Row],[Column19]]="", "", (Table1[[#This Row],[Column7]]+(1.96*Table1[[#This Row],[Column19]])))</f>
        <v/>
      </c>
      <c r="N6" s="409"/>
      <c r="O6" s="409"/>
      <c r="P6" s="407"/>
      <c r="Q6" s="407"/>
      <c r="R6" s="407"/>
      <c r="S6" s="407"/>
      <c r="T6" s="410"/>
      <c r="U6" s="259"/>
      <c r="V6" s="45"/>
      <c r="W6" s="456" t="str">
        <f>IFERROR(HLOOKUP(Table1[[#This Row],[Column1]],Quality!$C$3:$AD$16,14,0),"")</f>
        <v/>
      </c>
      <c r="X6" s="458" t="str">
        <f t="shared" si="0"/>
        <v/>
      </c>
      <c r="Y6" s="453" t="str">
        <f t="shared" si="1"/>
        <v/>
      </c>
      <c r="Z6" s="452" t="str">
        <f>IF(Table2[[#This Row],[Column3]]="Drop","",IF(X6="","",IF(AND(X6=6,R6="Yes",S6="TX"),1,IF(AND(X6&lt;6,X6&gt;3,R6="Yes",S6="TX"),2,IF(AND(X6&lt;7,X6&gt;3,R6="Yes",S6="CT"),3,IF(AND(X6&lt;7,X6&gt;3,R6="NO"),4,IF(OR(X6=3,X6=2),5,5)))))))</f>
        <v/>
      </c>
      <c r="AB6" s="250" t="str">
        <f>IFERROR(VLOOKUP(Table2[[#This Row],[Column1]],$AC$4:$AD$6,2,0),"")</f>
        <v/>
      </c>
      <c r="AC6" s="211" t="s">
        <v>33</v>
      </c>
      <c r="AD6" s="211">
        <v>1</v>
      </c>
      <c r="AG6" s="206" t="str">
        <f>IFERROR(VLOOKUP(E6,List!$X$3:'List'!$Y$12,2,0),"")</f>
        <v/>
      </c>
    </row>
    <row r="7" spans="2:34" s="211" customFormat="1" ht="15.75" x14ac:dyDescent="0.25">
      <c r="B7" s="405"/>
      <c r="C7" s="406"/>
      <c r="D7" s="406"/>
      <c r="E7" s="406"/>
      <c r="F7" s="406"/>
      <c r="G7" s="407"/>
      <c r="H7" s="407"/>
      <c r="I7" s="407"/>
      <c r="J7" s="407"/>
      <c r="K7" s="407"/>
      <c r="L7" s="408" t="str">
        <f>IF(Table1[[#This Row],[Column19]]="", "", (Table1[[#This Row],[Column7]]-(1.96*Table1[[#This Row],[Column19]])))</f>
        <v/>
      </c>
      <c r="M7" s="408" t="str">
        <f>IF(Table1[[#This Row],[Column19]]="", "", (Table1[[#This Row],[Column7]]+(1.96*Table1[[#This Row],[Column19]])))</f>
        <v/>
      </c>
      <c r="N7" s="409"/>
      <c r="O7" s="409"/>
      <c r="P7" s="407"/>
      <c r="Q7" s="407"/>
      <c r="R7" s="407"/>
      <c r="S7" s="407"/>
      <c r="T7" s="410"/>
      <c r="U7" s="259"/>
      <c r="V7" s="45"/>
      <c r="W7" s="456" t="str">
        <f>IFERROR(HLOOKUP(Table1[[#This Row],[Column1]],Quality!$C$3:$AD$16,14,0),"")</f>
        <v/>
      </c>
      <c r="X7" s="458" t="str">
        <f t="shared" si="0"/>
        <v/>
      </c>
      <c r="Y7" s="453" t="str">
        <f t="shared" si="1"/>
        <v/>
      </c>
      <c r="Z7" s="452" t="str">
        <f>IF(Table2[[#This Row],[Column3]]="Drop","",IF(X7="","",IF(AND(X7=6,R7="Yes",S7="TX"),1,IF(AND(X7&lt;6,X7&gt;3,R7="Yes",S7="TX"),2,IF(AND(X7&lt;7,X7&gt;3,R7="Yes",S7="CT"),3,IF(AND(X7&lt;7,X7&gt;3,R7="NO"),4,IF(OR(X7=3,X7=2),5,5)))))))</f>
        <v/>
      </c>
      <c r="AB7" s="250" t="str">
        <f>IFERROR(VLOOKUP(Table2[[#This Row],[Column1]],$AC$4:$AD$6,2,0),"")</f>
        <v/>
      </c>
      <c r="AG7" s="206" t="str">
        <f>IFERROR(VLOOKUP(E7,List!$X$3:'List'!$Y$12,2,0),"")</f>
        <v/>
      </c>
    </row>
    <row r="8" spans="2:34" s="211" customFormat="1" ht="15.75" x14ac:dyDescent="0.25">
      <c r="B8" s="405"/>
      <c r="C8" s="406"/>
      <c r="D8" s="406"/>
      <c r="E8" s="406"/>
      <c r="F8" s="406"/>
      <c r="G8" s="407"/>
      <c r="H8" s="407"/>
      <c r="I8" s="407"/>
      <c r="J8" s="407"/>
      <c r="K8" s="407"/>
      <c r="L8" s="408" t="str">
        <f>IF(Table1[[#This Row],[Column19]]="", "", (Table1[[#This Row],[Column7]]-(1.96*Table1[[#This Row],[Column19]])))</f>
        <v/>
      </c>
      <c r="M8" s="408" t="str">
        <f>IF(Table1[[#This Row],[Column19]]="", "", (Table1[[#This Row],[Column7]]+(1.96*Table1[[#This Row],[Column19]])))</f>
        <v/>
      </c>
      <c r="N8" s="409"/>
      <c r="O8" s="409"/>
      <c r="P8" s="407"/>
      <c r="Q8" s="407"/>
      <c r="R8" s="407"/>
      <c r="S8" s="407"/>
      <c r="T8" s="410"/>
      <c r="U8" s="259"/>
      <c r="V8" s="45"/>
      <c r="W8" s="456" t="str">
        <f>IFERROR(HLOOKUP(Table1[[#This Row],[Column1]],Quality!$C$3:$AD$16,14,0),"")</f>
        <v/>
      </c>
      <c r="X8" s="458" t="str">
        <f t="shared" si="0"/>
        <v/>
      </c>
      <c r="Y8" s="453" t="str">
        <f t="shared" si="1"/>
        <v/>
      </c>
      <c r="Z8" s="452" t="str">
        <f>IF(Table2[[#This Row],[Column3]]="Drop","",IF(X8="","",IF(AND(X8=6,R8="Yes",S8="TX"),1,IF(AND(X8&lt;6,X8&gt;3,R8="Yes",S8="TX"),2,IF(AND(X8&lt;7,X8&gt;3,R8="Yes",S8="CT"),3,IF(AND(X8&lt;7,X8&gt;3,R8="NO"),4,IF(OR(X8=3,X8=2),5,5)))))))</f>
        <v/>
      </c>
      <c r="AB8" s="250" t="str">
        <f>IFERROR(VLOOKUP(Table2[[#This Row],[Column1]],$AC$4:$AD$6,2,0),"")</f>
        <v/>
      </c>
      <c r="AG8" s="206" t="str">
        <f>IFERROR(VLOOKUP(E8,List!$X$3:'List'!$Y$12,2,0),"")</f>
        <v/>
      </c>
    </row>
    <row r="9" spans="2:34" s="211" customFormat="1" ht="15.75" x14ac:dyDescent="0.25">
      <c r="B9" s="405"/>
      <c r="C9" s="406"/>
      <c r="D9" s="406"/>
      <c r="E9" s="406"/>
      <c r="F9" s="406"/>
      <c r="G9" s="407"/>
      <c r="H9" s="407"/>
      <c r="I9" s="407"/>
      <c r="J9" s="407"/>
      <c r="K9" s="407"/>
      <c r="L9" s="408" t="str">
        <f>IF(Table1[[#This Row],[Column19]]="", "", (Table1[[#This Row],[Column7]]-(1.96*Table1[[#This Row],[Column19]])))</f>
        <v/>
      </c>
      <c r="M9" s="408" t="str">
        <f>IF(Table1[[#This Row],[Column19]]="", "", (Table1[[#This Row],[Column7]]+(1.96*Table1[[#This Row],[Column19]])))</f>
        <v/>
      </c>
      <c r="N9" s="409"/>
      <c r="O9" s="409"/>
      <c r="P9" s="407"/>
      <c r="Q9" s="407"/>
      <c r="R9" s="407"/>
      <c r="S9" s="407"/>
      <c r="T9" s="410"/>
      <c r="U9" s="259"/>
      <c r="V9" s="45"/>
      <c r="W9" s="456" t="str">
        <f>IFERROR(HLOOKUP(Table1[[#This Row],[Column1]],Quality!$C$3:$AD$16,14,0),"")</f>
        <v/>
      </c>
      <c r="X9" s="458" t="str">
        <f t="shared" si="0"/>
        <v/>
      </c>
      <c r="Y9" s="453" t="str">
        <f t="shared" si="1"/>
        <v/>
      </c>
      <c r="Z9" s="452" t="str">
        <f>IF(Table2[[#This Row],[Column3]]="Drop","",IF(X9="","",IF(AND(X9=6,R9="Yes",S9="TX"),1,IF(AND(X9&lt;6,X9&gt;3,R9="Yes",S9="TX"),2,IF(AND(X9&lt;7,X9&gt;3,R9="Yes",S9="CT"),3,IF(AND(X9&lt;7,X9&gt;3,R9="NO"),4,IF(OR(X9=3,X9=2),5,5)))))))</f>
        <v/>
      </c>
      <c r="AB9" s="250" t="str">
        <f>IFERROR(VLOOKUP(Table2[[#This Row],[Column1]],$AC$4:$AD$6,2,0),"")</f>
        <v/>
      </c>
      <c r="AG9" s="206" t="str">
        <f>IFERROR(VLOOKUP(E9,List!$X$3:'List'!$Y$12,2,0),"")</f>
        <v/>
      </c>
    </row>
    <row r="10" spans="2:34" s="211" customFormat="1" ht="15.75" x14ac:dyDescent="0.25">
      <c r="B10" s="405"/>
      <c r="C10" s="406"/>
      <c r="D10" s="406"/>
      <c r="E10" s="406"/>
      <c r="F10" s="406"/>
      <c r="G10" s="407"/>
      <c r="H10" s="407"/>
      <c r="I10" s="407"/>
      <c r="J10" s="407"/>
      <c r="K10" s="407"/>
      <c r="L10" s="408" t="str">
        <f>IF(Table1[[#This Row],[Column19]]="", "", (Table1[[#This Row],[Column7]]-(1.96*Table1[[#This Row],[Column19]])))</f>
        <v/>
      </c>
      <c r="M10" s="408" t="str">
        <f>IF(Table1[[#This Row],[Column19]]="", "", (Table1[[#This Row],[Column7]]+(1.96*Table1[[#This Row],[Column19]])))</f>
        <v/>
      </c>
      <c r="N10" s="409"/>
      <c r="O10" s="409"/>
      <c r="P10" s="407"/>
      <c r="Q10" s="407"/>
      <c r="R10" s="407"/>
      <c r="S10" s="407"/>
      <c r="T10" s="410"/>
      <c r="U10" s="259"/>
      <c r="V10" s="45"/>
      <c r="W10" s="456" t="str">
        <f>IFERROR(HLOOKUP(Table1[[#This Row],[Column1]],Quality!$C$3:$AD$16,14,0),"")</f>
        <v/>
      </c>
      <c r="X10" s="458" t="str">
        <f t="shared" si="0"/>
        <v/>
      </c>
      <c r="Y10" s="453" t="str">
        <f t="shared" si="1"/>
        <v/>
      </c>
      <c r="Z10" s="452" t="str">
        <f>IF(Table2[[#This Row],[Column3]]="Drop","",IF(X10="","",IF(AND(X10=6,R10="Yes",S10="TX"),1,IF(AND(X10&lt;6,X10&gt;3,R10="Yes",S10="TX"),2,IF(AND(X10&lt;7,X10&gt;3,R10="Yes",S10="CT"),3,IF(AND(X10&lt;7,X10&gt;3,R10="NO"),4,IF(OR(X10=3,X10=2),5,5)))))))</f>
        <v/>
      </c>
      <c r="AB10" s="250" t="str">
        <f>IFERROR(VLOOKUP(Table2[[#This Row],[Column1]],$AC$4:$AD$6,2,0),"")</f>
        <v/>
      </c>
      <c r="AG10" s="206" t="str">
        <f>IFERROR(VLOOKUP(E10,List!$X$3:'List'!$Y$12,2,0),"")</f>
        <v/>
      </c>
    </row>
    <row r="11" spans="2:34" s="211" customFormat="1" ht="15.75" x14ac:dyDescent="0.25">
      <c r="B11" s="405"/>
      <c r="C11" s="406"/>
      <c r="D11" s="406"/>
      <c r="E11" s="406"/>
      <c r="F11" s="406"/>
      <c r="G11" s="407"/>
      <c r="H11" s="407"/>
      <c r="I11" s="407"/>
      <c r="J11" s="407"/>
      <c r="K11" s="407"/>
      <c r="L11" s="408" t="str">
        <f>IF(Table1[[#This Row],[Column19]]="", "", (Table1[[#This Row],[Column7]]-(1.96*Table1[[#This Row],[Column19]])))</f>
        <v/>
      </c>
      <c r="M11" s="408" t="str">
        <f>IF(Table1[[#This Row],[Column19]]="", "", (Table1[[#This Row],[Column7]]+(1.96*Table1[[#This Row],[Column19]])))</f>
        <v/>
      </c>
      <c r="N11" s="409"/>
      <c r="O11" s="409"/>
      <c r="P11" s="407"/>
      <c r="Q11" s="407"/>
      <c r="R11" s="407"/>
      <c r="S11" s="407"/>
      <c r="T11" s="410"/>
      <c r="U11" s="259"/>
      <c r="V11" s="45"/>
      <c r="W11" s="456" t="str">
        <f>IFERROR(HLOOKUP(Table1[[#This Row],[Column1]],Quality!$C$3:$AD$16,14,0),"")</f>
        <v/>
      </c>
      <c r="X11" s="458" t="str">
        <f>IFERROR(IF(U11+AB11=0,"",U11+AB11),"")</f>
        <v/>
      </c>
      <c r="Y11" s="453" t="str">
        <f t="shared" si="1"/>
        <v/>
      </c>
      <c r="Z11" s="452" t="str">
        <f>IF(Table2[[#This Row],[Column3]]="Drop","",IF(X11="","",IF(AND(X11=6,R11="Yes",S11="TX"),1,IF(AND(X11&lt;6,X11&gt;3,R11="Yes",S11="TX"),2,IF(AND(X11&lt;7,X11&gt;3,R11="Yes",S11="CT"),3,IF(AND(X11&lt;7,X11&gt;3,R11="NO"),4,IF(OR(X11=3,X11=2),5,5)))))))</f>
        <v/>
      </c>
      <c r="AB11" s="250" t="str">
        <f>IFERROR(VLOOKUP(Table2[[#This Row],[Column1]],$AC$4:$AD$6,2,0),"")</f>
        <v/>
      </c>
      <c r="AG11" s="206" t="str">
        <f>IFERROR(VLOOKUP(E11,List!$X$3:'List'!$Y$12,2,0),"")</f>
        <v/>
      </c>
    </row>
    <row r="12" spans="2:34" s="211" customFormat="1" ht="15.75" x14ac:dyDescent="0.25">
      <c r="B12" s="405"/>
      <c r="C12" s="406"/>
      <c r="D12" s="406"/>
      <c r="E12" s="406"/>
      <c r="F12" s="406"/>
      <c r="G12" s="407"/>
      <c r="H12" s="407"/>
      <c r="I12" s="407"/>
      <c r="J12" s="407"/>
      <c r="K12" s="407"/>
      <c r="L12" s="408" t="str">
        <f>IF(Table1[[#This Row],[Column19]]="", "", (Table1[[#This Row],[Column7]]-(1.96*Table1[[#This Row],[Column19]])))</f>
        <v/>
      </c>
      <c r="M12" s="408" t="str">
        <f>IF(Table1[[#This Row],[Column19]]="", "", (Table1[[#This Row],[Column7]]+(1.96*Table1[[#This Row],[Column19]])))</f>
        <v/>
      </c>
      <c r="N12" s="409"/>
      <c r="O12" s="409"/>
      <c r="P12" s="407"/>
      <c r="Q12" s="407"/>
      <c r="R12" s="407"/>
      <c r="S12" s="407"/>
      <c r="T12" s="410"/>
      <c r="U12" s="259"/>
      <c r="V12" s="45"/>
      <c r="W12" s="456" t="str">
        <f>IFERROR(HLOOKUP(Table1[[#This Row],[Column1]],Quality!$C$3:$AD$16,14,0),"")</f>
        <v/>
      </c>
      <c r="X12" s="458" t="str">
        <f t="shared" ref="X12:X75" si="2">IFERROR(IF(U12+AB12=0,"",U12+AB12),"")</f>
        <v/>
      </c>
      <c r="Y12" s="453" t="str">
        <f t="shared" si="1"/>
        <v/>
      </c>
      <c r="Z12" s="452" t="str">
        <f>IF(Table2[[#This Row],[Column3]]="Drop","",IF(X12="","",IF(AND(X12=6,R12="Yes",S12="TX"),1,IF(AND(X12&lt;6,X12&gt;3,R12="Yes",S12="TX"),2,IF(AND(X12&lt;7,X12&gt;3,R12="Yes",S12="CT"),3,IF(AND(X12&lt;7,X12&gt;3,R12="NO"),4,IF(OR(X12=3,X12=2),5,5)))))))</f>
        <v/>
      </c>
      <c r="AB12" s="250" t="str">
        <f>IFERROR(VLOOKUP(Table2[[#This Row],[Column1]],$AC$4:$AD$6,2,0),"")</f>
        <v/>
      </c>
      <c r="AG12" s="206" t="str">
        <f>IFERROR(VLOOKUP(E12,List!$X$3:'List'!$Y$12,2,0),"")</f>
        <v/>
      </c>
    </row>
    <row r="13" spans="2:34" s="211" customFormat="1" ht="15.75" x14ac:dyDescent="0.25">
      <c r="B13" s="405"/>
      <c r="C13" s="406"/>
      <c r="D13" s="406"/>
      <c r="E13" s="406"/>
      <c r="F13" s="406"/>
      <c r="G13" s="407"/>
      <c r="H13" s="407"/>
      <c r="I13" s="407"/>
      <c r="J13" s="407"/>
      <c r="K13" s="407"/>
      <c r="L13" s="408" t="str">
        <f>IF(Table1[[#This Row],[Column19]]="", "", (Table1[[#This Row],[Column7]]-(1.96*Table1[[#This Row],[Column19]])))</f>
        <v/>
      </c>
      <c r="M13" s="408" t="str">
        <f>IF(Table1[[#This Row],[Column19]]="", "", (Table1[[#This Row],[Column7]]+(1.96*Table1[[#This Row],[Column19]])))</f>
        <v/>
      </c>
      <c r="N13" s="409"/>
      <c r="O13" s="409"/>
      <c r="P13" s="407"/>
      <c r="Q13" s="407"/>
      <c r="R13" s="407"/>
      <c r="S13" s="407"/>
      <c r="T13" s="410"/>
      <c r="U13" s="259"/>
      <c r="V13" s="45"/>
      <c r="W13" s="456" t="str">
        <f>IFERROR(HLOOKUP(Table1[[#This Row],[Column1]],Quality!$C$3:$AD$16,14,0),"")</f>
        <v/>
      </c>
      <c r="X13" s="458" t="str">
        <f t="shared" si="2"/>
        <v/>
      </c>
      <c r="Y13" s="453" t="str">
        <f t="shared" si="1"/>
        <v/>
      </c>
      <c r="Z13" s="452" t="str">
        <f>IF(Table2[[#This Row],[Column3]]="Drop","",IF(X13="","",IF(AND(X13=6,R13="Yes",S13="TX"),1,IF(AND(X13&lt;6,X13&gt;3,R13="Yes",S13="TX"),2,IF(AND(X13&lt;7,X13&gt;3,R13="Yes",S13="CT"),3,IF(AND(X13&lt;7,X13&gt;3,R13="NO"),4,IF(OR(X13=3,X13=2),5,5)))))))</f>
        <v/>
      </c>
      <c r="AB13" s="250" t="str">
        <f>IFERROR(VLOOKUP(Table2[[#This Row],[Column1]],$AC$4:$AD$6,2,0),"")</f>
        <v/>
      </c>
      <c r="AG13" s="206" t="str">
        <f>IFERROR(VLOOKUP(E13,List!$X$3:'List'!$Y$12,2,0),"")</f>
        <v/>
      </c>
    </row>
    <row r="14" spans="2:34" s="211" customFormat="1" ht="15.75" x14ac:dyDescent="0.25">
      <c r="B14" s="405"/>
      <c r="C14" s="406"/>
      <c r="D14" s="406"/>
      <c r="E14" s="406"/>
      <c r="F14" s="406"/>
      <c r="G14" s="407"/>
      <c r="H14" s="407"/>
      <c r="I14" s="407"/>
      <c r="J14" s="407"/>
      <c r="K14" s="407"/>
      <c r="L14" s="408" t="str">
        <f>IF(Table1[[#This Row],[Column19]]="", "", (Table1[[#This Row],[Column7]]-(1.96*Table1[[#This Row],[Column19]])))</f>
        <v/>
      </c>
      <c r="M14" s="408" t="str">
        <f>IF(Table1[[#This Row],[Column19]]="", "", (Table1[[#This Row],[Column7]]+(1.96*Table1[[#This Row],[Column19]])))</f>
        <v/>
      </c>
      <c r="N14" s="409"/>
      <c r="O14" s="409"/>
      <c r="P14" s="407"/>
      <c r="Q14" s="407"/>
      <c r="R14" s="407"/>
      <c r="S14" s="407"/>
      <c r="T14" s="410"/>
      <c r="U14" s="259"/>
      <c r="V14" s="45"/>
      <c r="W14" s="456" t="str">
        <f>IFERROR(HLOOKUP(Table1[[#This Row],[Column1]],Quality!$C$3:$AD$16,14,0),"")</f>
        <v/>
      </c>
      <c r="X14" s="458" t="str">
        <f t="shared" si="2"/>
        <v/>
      </c>
      <c r="Y14" s="453" t="str">
        <f t="shared" si="1"/>
        <v/>
      </c>
      <c r="Z14" s="452" t="str">
        <f>IF(Table2[[#This Row],[Column3]]="Drop","",IF(X14="","",IF(AND(X14=6,R14="Yes",S14="TX"),1,IF(AND(X14&lt;6,X14&gt;3,R14="Yes",S14="TX"),2,IF(AND(X14&lt;7,X14&gt;3,R14="Yes",S14="CT"),3,IF(AND(X14&lt;7,X14&gt;3,R14="NO"),4,IF(OR(X14=3,X14=2),5,5)))))))</f>
        <v/>
      </c>
      <c r="AB14" s="250" t="str">
        <f>IFERROR(VLOOKUP(Table2[[#This Row],[Column1]],$AC$4:$AD$6,2,0),"")</f>
        <v/>
      </c>
      <c r="AG14" s="206" t="str">
        <f>IFERROR(VLOOKUP(E14,List!$X$3:'List'!$Y$12,2,0),"")</f>
        <v/>
      </c>
    </row>
    <row r="15" spans="2:34" s="211" customFormat="1" ht="15.75" x14ac:dyDescent="0.25">
      <c r="B15" s="405"/>
      <c r="C15" s="406"/>
      <c r="D15" s="406"/>
      <c r="E15" s="406"/>
      <c r="F15" s="406"/>
      <c r="G15" s="407"/>
      <c r="H15" s="407"/>
      <c r="I15" s="407"/>
      <c r="J15" s="407"/>
      <c r="K15" s="407"/>
      <c r="L15" s="408" t="str">
        <f>IF(Table1[[#This Row],[Column19]]="", "", (Table1[[#This Row],[Column7]]-(1.96*Table1[[#This Row],[Column19]])))</f>
        <v/>
      </c>
      <c r="M15" s="408" t="str">
        <f>IF(Table1[[#This Row],[Column19]]="", "", (Table1[[#This Row],[Column7]]+(1.96*Table1[[#This Row],[Column19]])))</f>
        <v/>
      </c>
      <c r="N15" s="409"/>
      <c r="O15" s="409"/>
      <c r="P15" s="407"/>
      <c r="Q15" s="407"/>
      <c r="R15" s="407"/>
      <c r="S15" s="407"/>
      <c r="T15" s="410"/>
      <c r="U15" s="259"/>
      <c r="V15" s="45"/>
      <c r="W15" s="456" t="str">
        <f>IFERROR(HLOOKUP(Table1[[#This Row],[Column1]],Quality!$C$3:$AD$16,14,0),"")</f>
        <v/>
      </c>
      <c r="X15" s="458" t="str">
        <f t="shared" si="2"/>
        <v/>
      </c>
      <c r="Y15" s="453" t="str">
        <f t="shared" si="1"/>
        <v/>
      </c>
      <c r="Z15" s="452" t="str">
        <f>IF(Table2[[#This Row],[Column3]]="Drop","",IF(X15="","",IF(AND(X15=6,R15="Yes",S15="TX"),1,IF(AND(X15&lt;6,X15&gt;3,R15="Yes",S15="TX"),2,IF(AND(X15&lt;7,X15&gt;3,R15="Yes",S15="CT"),3,IF(AND(X15&lt;7,X15&gt;3,R15="NO"),4,IF(OR(X15=3,X15=2),5,5)))))))</f>
        <v/>
      </c>
      <c r="AB15" s="250" t="str">
        <f>IFERROR(VLOOKUP(Table2[[#This Row],[Column1]],$AC$4:$AD$6,2,0),"")</f>
        <v/>
      </c>
      <c r="AG15" s="206" t="str">
        <f>IFERROR(VLOOKUP(E15,List!$X$3:'List'!$Y$12,2,0),"")</f>
        <v/>
      </c>
    </row>
    <row r="16" spans="2:34" s="211" customFormat="1" ht="15.75" x14ac:dyDescent="0.25">
      <c r="B16" s="405"/>
      <c r="C16" s="406"/>
      <c r="D16" s="406"/>
      <c r="E16" s="406"/>
      <c r="F16" s="406"/>
      <c r="G16" s="407"/>
      <c r="H16" s="407"/>
      <c r="I16" s="407"/>
      <c r="J16" s="407"/>
      <c r="K16" s="407"/>
      <c r="L16" s="408" t="str">
        <f>IF(Table1[[#This Row],[Column19]]="", "", (Table1[[#This Row],[Column7]]-(1.96*Table1[[#This Row],[Column19]])))</f>
        <v/>
      </c>
      <c r="M16" s="408" t="str">
        <f>IF(Table1[[#This Row],[Column19]]="", "", (Table1[[#This Row],[Column7]]+(1.96*Table1[[#This Row],[Column19]])))</f>
        <v/>
      </c>
      <c r="N16" s="409"/>
      <c r="O16" s="409"/>
      <c r="P16" s="407"/>
      <c r="Q16" s="407"/>
      <c r="R16" s="407"/>
      <c r="S16" s="407"/>
      <c r="T16" s="410"/>
      <c r="U16" s="259"/>
      <c r="V16" s="45"/>
      <c r="W16" s="456" t="str">
        <f>IFERROR(HLOOKUP(Table1[[#This Row],[Column1]],Quality!$C$3:$AD$16,14,0),"")</f>
        <v/>
      </c>
      <c r="X16" s="458" t="str">
        <f t="shared" si="2"/>
        <v/>
      </c>
      <c r="Y16" s="453" t="str">
        <f t="shared" si="1"/>
        <v/>
      </c>
      <c r="Z16" s="452" t="str">
        <f>IF(Table2[[#This Row],[Column3]]="Drop","",IF(X16="","",IF(AND(X16=6,R16="Yes",S16="TX"),1,IF(AND(X16&lt;6,X16&gt;3,R16="Yes",S16="TX"),2,IF(AND(X16&lt;7,X16&gt;3,R16="Yes",S16="CT"),3,IF(AND(X16&lt;7,X16&gt;3,R16="NO"),4,IF(OR(X16=3,X16=2),5,5)))))))</f>
        <v/>
      </c>
      <c r="AB16" s="250" t="str">
        <f>IFERROR(VLOOKUP(Table2[[#This Row],[Column1]],$AC$4:$AD$6,2,0),"")</f>
        <v/>
      </c>
      <c r="AG16" s="206" t="str">
        <f>IFERROR(VLOOKUP(E16,List!$X$3:'List'!$Y$12,2,0),"")</f>
        <v/>
      </c>
    </row>
    <row r="17" spans="2:33" s="211" customFormat="1" ht="15.75" x14ac:dyDescent="0.25">
      <c r="B17" s="405"/>
      <c r="C17" s="406"/>
      <c r="D17" s="406"/>
      <c r="E17" s="406"/>
      <c r="F17" s="406"/>
      <c r="G17" s="407"/>
      <c r="H17" s="407"/>
      <c r="I17" s="407"/>
      <c r="J17" s="407"/>
      <c r="K17" s="407"/>
      <c r="L17" s="408" t="str">
        <f>IF(Table1[[#This Row],[Column19]]="", "", (Table1[[#This Row],[Column7]]-(1.96*Table1[[#This Row],[Column19]])))</f>
        <v/>
      </c>
      <c r="M17" s="408" t="str">
        <f>IF(Table1[[#This Row],[Column19]]="", "", (Table1[[#This Row],[Column7]]+(1.96*Table1[[#This Row],[Column19]])))</f>
        <v/>
      </c>
      <c r="N17" s="409"/>
      <c r="O17" s="409"/>
      <c r="P17" s="407"/>
      <c r="Q17" s="407"/>
      <c r="R17" s="407"/>
      <c r="S17" s="407"/>
      <c r="T17" s="410"/>
      <c r="U17" s="259"/>
      <c r="V17" s="45"/>
      <c r="W17" s="456" t="str">
        <f>IFERROR(HLOOKUP(Table1[[#This Row],[Column1]],Quality!$C$3:$AD$16,14,0),"")</f>
        <v/>
      </c>
      <c r="X17" s="458" t="str">
        <f t="shared" si="2"/>
        <v/>
      </c>
      <c r="Y17" s="453" t="str">
        <f t="shared" si="1"/>
        <v/>
      </c>
      <c r="Z17" s="452" t="str">
        <f>IF(Table2[[#This Row],[Column3]]="Drop","",IF(X17="","",IF(AND(X17=6,R17="Yes",S17="TX"),1,IF(AND(X17&lt;6,X17&gt;3,R17="Yes",S17="TX"),2,IF(AND(X17&lt;7,X17&gt;3,R17="Yes",S17="CT"),3,IF(AND(X17&lt;7,X17&gt;3,R17="NO"),4,IF(OR(X17=3,X17=2),5,5)))))))</f>
        <v/>
      </c>
      <c r="AB17" s="250" t="str">
        <f>IFERROR(VLOOKUP(Table2[[#This Row],[Column1]],$AC$4:$AD$6,2,0),"")</f>
        <v/>
      </c>
      <c r="AG17" s="206" t="str">
        <f>IFERROR(VLOOKUP(E17,List!$X$3:'List'!$Y$12,2,0),"")</f>
        <v/>
      </c>
    </row>
    <row r="18" spans="2:33" s="211" customFormat="1" ht="15.75" x14ac:dyDescent="0.25">
      <c r="B18" s="405"/>
      <c r="C18" s="406"/>
      <c r="D18" s="406"/>
      <c r="E18" s="406"/>
      <c r="F18" s="406"/>
      <c r="G18" s="407"/>
      <c r="H18" s="407"/>
      <c r="I18" s="407"/>
      <c r="J18" s="407"/>
      <c r="K18" s="407"/>
      <c r="L18" s="408" t="str">
        <f>IF(Table1[[#This Row],[Column19]]="", "", (Table1[[#This Row],[Column7]]-(1.96*Table1[[#This Row],[Column19]])))</f>
        <v/>
      </c>
      <c r="M18" s="408" t="str">
        <f>IF(Table1[[#This Row],[Column19]]="", "", (Table1[[#This Row],[Column7]]+(1.96*Table1[[#This Row],[Column19]])))</f>
        <v/>
      </c>
      <c r="N18" s="409"/>
      <c r="O18" s="409"/>
      <c r="P18" s="407"/>
      <c r="Q18" s="407"/>
      <c r="R18" s="407"/>
      <c r="S18" s="407"/>
      <c r="T18" s="410"/>
      <c r="U18" s="259"/>
      <c r="V18" s="45"/>
      <c r="W18" s="456" t="str">
        <f>IFERROR(HLOOKUP(Table1[[#This Row],[Column1]],Quality!$C$3:$AD$16,14,0),"")</f>
        <v/>
      </c>
      <c r="X18" s="458" t="str">
        <f t="shared" si="2"/>
        <v/>
      </c>
      <c r="Y18" s="453" t="str">
        <f t="shared" si="1"/>
        <v/>
      </c>
      <c r="Z18" s="452" t="str">
        <f>IF(Table2[[#This Row],[Column3]]="Drop","",IF(X18="","",IF(AND(X18=6,R18="Yes",S18="TX"),1,IF(AND(X18&lt;6,X18&gt;3,R18="Yes",S18="TX"),2,IF(AND(X18&lt;7,X18&gt;3,R18="Yes",S18="CT"),3,IF(AND(X18&lt;7,X18&gt;3,R18="NO"),4,IF(OR(X18=3,X18=2),5,5)))))))</f>
        <v/>
      </c>
      <c r="AB18" s="250" t="str">
        <f>IFERROR(VLOOKUP(Table2[[#This Row],[Column1]],$AC$4:$AD$6,2,0),"")</f>
        <v/>
      </c>
      <c r="AG18" s="206" t="str">
        <f>IFERROR(VLOOKUP(E18,List!$X$3:'List'!$Y$12,2,0),"")</f>
        <v/>
      </c>
    </row>
    <row r="19" spans="2:33" s="211" customFormat="1" ht="15.75" x14ac:dyDescent="0.25">
      <c r="B19" s="405"/>
      <c r="C19" s="406"/>
      <c r="D19" s="406"/>
      <c r="E19" s="406"/>
      <c r="F19" s="406"/>
      <c r="G19" s="407"/>
      <c r="H19" s="407"/>
      <c r="I19" s="407"/>
      <c r="J19" s="407"/>
      <c r="K19" s="407"/>
      <c r="L19" s="408" t="str">
        <f>IF(Table1[[#This Row],[Column19]]="", "", (Table1[[#This Row],[Column7]]-(1.96*Table1[[#This Row],[Column19]])))</f>
        <v/>
      </c>
      <c r="M19" s="408" t="str">
        <f>IF(Table1[[#This Row],[Column19]]="", "", (Table1[[#This Row],[Column7]]+(1.96*Table1[[#This Row],[Column19]])))</f>
        <v/>
      </c>
      <c r="N19" s="409"/>
      <c r="O19" s="409"/>
      <c r="P19" s="407"/>
      <c r="Q19" s="407"/>
      <c r="R19" s="407"/>
      <c r="S19" s="407"/>
      <c r="T19" s="410"/>
      <c r="U19" s="259"/>
      <c r="V19" s="45"/>
      <c r="W19" s="456" t="str">
        <f>IFERROR(HLOOKUP(Table1[[#This Row],[Column1]],Quality!$C$3:$AD$16,14,0),"")</f>
        <v/>
      </c>
      <c r="X19" s="458" t="str">
        <f t="shared" si="2"/>
        <v/>
      </c>
      <c r="Y19" s="453" t="str">
        <f t="shared" si="1"/>
        <v/>
      </c>
      <c r="Z19" s="452" t="str">
        <f>IF(Table2[[#This Row],[Column3]]="Drop","",IF(X19="","",IF(AND(X19=6,R19="Yes",S19="TX"),1,IF(AND(X19&lt;6,X19&gt;3,R19="Yes",S19="TX"),2,IF(AND(X19&lt;7,X19&gt;3,R19="Yes",S19="CT"),3,IF(AND(X19&lt;7,X19&gt;3,R19="NO"),4,IF(OR(X19=3,X19=2),5,5)))))))</f>
        <v/>
      </c>
      <c r="AB19" s="250" t="str">
        <f>IFERROR(VLOOKUP(Table2[[#This Row],[Column1]],$AC$4:$AD$6,2,0),"")</f>
        <v/>
      </c>
      <c r="AG19" s="206" t="str">
        <f>IFERROR(VLOOKUP(E19,List!$X$3:'List'!$Y$12,2,0),"")</f>
        <v/>
      </c>
    </row>
    <row r="20" spans="2:33" s="211" customFormat="1" ht="15.75" x14ac:dyDescent="0.25">
      <c r="B20" s="405"/>
      <c r="C20" s="406"/>
      <c r="D20" s="406"/>
      <c r="E20" s="406"/>
      <c r="F20" s="406"/>
      <c r="G20" s="407"/>
      <c r="H20" s="407"/>
      <c r="I20" s="407"/>
      <c r="J20" s="407"/>
      <c r="K20" s="407"/>
      <c r="L20" s="408" t="str">
        <f>IF(Table1[[#This Row],[Column19]]="", "", (Table1[[#This Row],[Column7]]-(1.96*Table1[[#This Row],[Column19]])))</f>
        <v/>
      </c>
      <c r="M20" s="408" t="str">
        <f>IF(Table1[[#This Row],[Column19]]="", "", (Table1[[#This Row],[Column7]]+(1.96*Table1[[#This Row],[Column19]])))</f>
        <v/>
      </c>
      <c r="N20" s="409"/>
      <c r="O20" s="409"/>
      <c r="P20" s="407"/>
      <c r="Q20" s="407"/>
      <c r="R20" s="407"/>
      <c r="S20" s="407"/>
      <c r="T20" s="410"/>
      <c r="U20" s="259"/>
      <c r="V20" s="45"/>
      <c r="W20" s="456" t="str">
        <f>IFERROR(HLOOKUP(Table1[[#This Row],[Column1]],Quality!$C$3:$AD$16,14,0),"")</f>
        <v/>
      </c>
      <c r="X20" s="458" t="str">
        <f t="shared" si="2"/>
        <v/>
      </c>
      <c r="Y20" s="453" t="str">
        <f t="shared" si="1"/>
        <v/>
      </c>
      <c r="Z20" s="452" t="str">
        <f>IF(Table2[[#This Row],[Column3]]="Drop","",IF(X20="","",IF(AND(X20=6,R20="Yes",S20="TX"),1,IF(AND(X20&lt;6,X20&gt;3,R20="Yes",S20="TX"),2,IF(AND(X20&lt;7,X20&gt;3,R20="Yes",S20="CT"),3,IF(AND(X20&lt;7,X20&gt;3,R20="NO"),4,IF(OR(X20=3,X20=2),5,5)))))))</f>
        <v/>
      </c>
      <c r="AB20" s="250" t="str">
        <f>IFERROR(VLOOKUP(Table2[[#This Row],[Column1]],$AC$4:$AD$6,2,0),"")</f>
        <v/>
      </c>
      <c r="AG20" s="206" t="str">
        <f>IFERROR(VLOOKUP(E20,List!$X$3:'List'!$Y$12,2,0),"")</f>
        <v/>
      </c>
    </row>
    <row r="21" spans="2:33" s="211" customFormat="1" ht="15.75" x14ac:dyDescent="0.25">
      <c r="B21" s="405"/>
      <c r="C21" s="406"/>
      <c r="D21" s="406"/>
      <c r="E21" s="406"/>
      <c r="F21" s="406"/>
      <c r="G21" s="407"/>
      <c r="H21" s="407"/>
      <c r="I21" s="407"/>
      <c r="J21" s="407"/>
      <c r="K21" s="407"/>
      <c r="L21" s="408" t="str">
        <f>IF(Table1[[#This Row],[Column19]]="", "", (Table1[[#This Row],[Column7]]-(1.96*Table1[[#This Row],[Column19]])))</f>
        <v/>
      </c>
      <c r="M21" s="408" t="str">
        <f>IF(Table1[[#This Row],[Column19]]="", "", (Table1[[#This Row],[Column7]]+(1.96*Table1[[#This Row],[Column19]])))</f>
        <v/>
      </c>
      <c r="N21" s="409"/>
      <c r="O21" s="409"/>
      <c r="P21" s="407"/>
      <c r="Q21" s="407"/>
      <c r="R21" s="407"/>
      <c r="S21" s="407"/>
      <c r="T21" s="410"/>
      <c r="U21" s="259"/>
      <c r="V21" s="45"/>
      <c r="W21" s="456" t="str">
        <f>IFERROR(HLOOKUP(Table1[[#This Row],[Column1]],Quality!$C$3:$AD$16,14,0),"")</f>
        <v/>
      </c>
      <c r="X21" s="458" t="str">
        <f t="shared" si="2"/>
        <v/>
      </c>
      <c r="Y21" s="453" t="str">
        <f t="shared" si="1"/>
        <v/>
      </c>
      <c r="Z21" s="452" t="str">
        <f>IF(Table2[[#This Row],[Column3]]="Drop","",IF(X21="","",IF(AND(X21=6,R21="Yes",S21="TX"),1,IF(AND(X21&lt;6,X21&gt;3,R21="Yes",S21="TX"),2,IF(AND(X21&lt;7,X21&gt;3,R21="Yes",S21="CT"),3,IF(AND(X21&lt;7,X21&gt;3,R21="NO"),4,IF(OR(X21=3,X21=2),5,5)))))))</f>
        <v/>
      </c>
      <c r="AB21" s="250" t="str">
        <f>IFERROR(VLOOKUP(Table2[[#This Row],[Column1]],$AC$4:$AD$6,2,0),"")</f>
        <v/>
      </c>
      <c r="AG21" s="206" t="str">
        <f>IFERROR(VLOOKUP(E21,List!$X$3:'List'!$Y$12,2,0),"")</f>
        <v/>
      </c>
    </row>
    <row r="22" spans="2:33" s="211" customFormat="1" ht="15.75" x14ac:dyDescent="0.25">
      <c r="B22" s="405"/>
      <c r="C22" s="406"/>
      <c r="D22" s="406"/>
      <c r="E22" s="406"/>
      <c r="F22" s="406"/>
      <c r="G22" s="407"/>
      <c r="H22" s="407"/>
      <c r="I22" s="407"/>
      <c r="J22" s="407"/>
      <c r="K22" s="407"/>
      <c r="L22" s="408" t="str">
        <f>IF(Table1[[#This Row],[Column19]]="", "", (Table1[[#This Row],[Column7]]-(1.96*Table1[[#This Row],[Column19]])))</f>
        <v/>
      </c>
      <c r="M22" s="408" t="str">
        <f>IF(Table1[[#This Row],[Column19]]="", "", (Table1[[#This Row],[Column7]]+(1.96*Table1[[#This Row],[Column19]])))</f>
        <v/>
      </c>
      <c r="N22" s="409"/>
      <c r="O22" s="409"/>
      <c r="P22" s="407"/>
      <c r="Q22" s="407"/>
      <c r="R22" s="407"/>
      <c r="S22" s="407"/>
      <c r="T22" s="410"/>
      <c r="U22" s="259"/>
      <c r="V22" s="45"/>
      <c r="W22" s="456" t="str">
        <f>IFERROR(HLOOKUP(Table1[[#This Row],[Column1]],Quality!$C$3:$AD$16,14,0),"")</f>
        <v/>
      </c>
      <c r="X22" s="458" t="str">
        <f t="shared" si="2"/>
        <v/>
      </c>
      <c r="Y22" s="453" t="str">
        <f t="shared" si="1"/>
        <v/>
      </c>
      <c r="Z22" s="452" t="str">
        <f>IF(Table2[[#This Row],[Column3]]="Drop","",IF(X22="","",IF(AND(X22=6,R22="Yes",S22="TX"),1,IF(AND(X22&lt;6,X22&gt;3,R22="Yes",S22="TX"),2,IF(AND(X22&lt;7,X22&gt;3,R22="Yes",S22="CT"),3,IF(AND(X22&lt;7,X22&gt;3,R22="NO"),4,IF(OR(X22=3,X22=2),5,5)))))))</f>
        <v/>
      </c>
      <c r="AB22" s="250" t="str">
        <f>IFERROR(VLOOKUP(Table2[[#This Row],[Column1]],$AC$4:$AD$6,2,0),"")</f>
        <v/>
      </c>
      <c r="AG22" s="206" t="str">
        <f>IFERROR(VLOOKUP(E22,List!$X$3:'List'!$Y$12,2,0),"")</f>
        <v/>
      </c>
    </row>
    <row r="23" spans="2:33" s="211" customFormat="1" ht="15.75" x14ac:dyDescent="0.25">
      <c r="B23" s="405"/>
      <c r="C23" s="406"/>
      <c r="D23" s="406"/>
      <c r="E23" s="406"/>
      <c r="F23" s="406"/>
      <c r="G23" s="407"/>
      <c r="H23" s="407"/>
      <c r="I23" s="407"/>
      <c r="J23" s="407"/>
      <c r="K23" s="407"/>
      <c r="L23" s="408" t="str">
        <f>IF(Table1[[#This Row],[Column19]]="", "", (Table1[[#This Row],[Column7]]-(1.96*Table1[[#This Row],[Column19]])))</f>
        <v/>
      </c>
      <c r="M23" s="408" t="str">
        <f>IF(Table1[[#This Row],[Column19]]="", "", (Table1[[#This Row],[Column7]]+(1.96*Table1[[#This Row],[Column19]])))</f>
        <v/>
      </c>
      <c r="N23" s="409"/>
      <c r="O23" s="409"/>
      <c r="P23" s="407"/>
      <c r="Q23" s="407"/>
      <c r="R23" s="407"/>
      <c r="S23" s="407"/>
      <c r="T23" s="410"/>
      <c r="U23" s="259"/>
      <c r="V23" s="45"/>
      <c r="W23" s="456" t="str">
        <f>IFERROR(HLOOKUP(Table1[[#This Row],[Column1]],Quality!$C$3:$AD$16,14,0),"")</f>
        <v/>
      </c>
      <c r="X23" s="458" t="str">
        <f t="shared" si="2"/>
        <v/>
      </c>
      <c r="Y23" s="453" t="str">
        <f t="shared" si="1"/>
        <v/>
      </c>
      <c r="Z23" s="452" t="str">
        <f>IF(Table2[[#This Row],[Column3]]="Drop","",IF(X23="","",IF(AND(X23=6,R23="Yes",S23="TX"),1,IF(AND(X23&lt;6,X23&gt;3,R23="Yes",S23="TX"),2,IF(AND(X23&lt;7,X23&gt;3,R23="Yes",S23="CT"),3,IF(AND(X23&lt;7,X23&gt;3,R23="NO"),4,IF(OR(X23=3,X23=2),5,5)))))))</f>
        <v/>
      </c>
      <c r="AB23" s="250" t="str">
        <f>IFERROR(VLOOKUP(Table2[[#This Row],[Column1]],$AC$4:$AD$6,2,0),"")</f>
        <v/>
      </c>
      <c r="AG23" s="206" t="str">
        <f>IFERROR(VLOOKUP(E23,List!$X$3:'List'!$Y$12,2,0),"")</f>
        <v/>
      </c>
    </row>
    <row r="24" spans="2:33" s="211" customFormat="1" ht="15.75" x14ac:dyDescent="0.25">
      <c r="B24" s="405"/>
      <c r="C24" s="406"/>
      <c r="D24" s="406"/>
      <c r="E24" s="406"/>
      <c r="F24" s="406"/>
      <c r="G24" s="407"/>
      <c r="H24" s="407"/>
      <c r="I24" s="407"/>
      <c r="J24" s="407"/>
      <c r="K24" s="407"/>
      <c r="L24" s="408" t="str">
        <f>IF(Table1[[#This Row],[Column19]]="", "", (Table1[[#This Row],[Column7]]-(1.96*Table1[[#This Row],[Column19]])))</f>
        <v/>
      </c>
      <c r="M24" s="408" t="str">
        <f>IF(Table1[[#This Row],[Column19]]="", "", (Table1[[#This Row],[Column7]]+(1.96*Table1[[#This Row],[Column19]])))</f>
        <v/>
      </c>
      <c r="N24" s="409"/>
      <c r="O24" s="409"/>
      <c r="P24" s="407"/>
      <c r="Q24" s="407"/>
      <c r="R24" s="407"/>
      <c r="S24" s="407"/>
      <c r="T24" s="410"/>
      <c r="U24" s="259"/>
      <c r="V24" s="45"/>
      <c r="W24" s="456" t="str">
        <f>IFERROR(HLOOKUP(Table1[[#This Row],[Column1]],Quality!$C$3:$AD$16,14,0),"")</f>
        <v/>
      </c>
      <c r="X24" s="458" t="str">
        <f t="shared" si="2"/>
        <v/>
      </c>
      <c r="Y24" s="453" t="str">
        <f t="shared" si="1"/>
        <v/>
      </c>
      <c r="Z24" s="452" t="str">
        <f>IF(Table2[[#This Row],[Column3]]="Drop","",IF(X24="","",IF(AND(X24=6,R24="Yes",S24="TX"),1,IF(AND(X24&lt;6,X24&gt;3,R24="Yes",S24="TX"),2,IF(AND(X24&lt;7,X24&gt;3,R24="Yes",S24="CT"),3,IF(AND(X24&lt;7,X24&gt;3,R24="NO"),4,IF(OR(X24=3,X24=2),5,5)))))))</f>
        <v/>
      </c>
      <c r="AB24" s="250" t="str">
        <f>IFERROR(VLOOKUP(Table2[[#This Row],[Column1]],$AC$4:$AD$6,2,0),"")</f>
        <v/>
      </c>
      <c r="AG24" s="206" t="str">
        <f>IFERROR(VLOOKUP(E24,List!$X$3:'List'!$Y$12,2,0),"")</f>
        <v/>
      </c>
    </row>
    <row r="25" spans="2:33" s="211" customFormat="1" ht="15.75" x14ac:dyDescent="0.25">
      <c r="B25" s="405"/>
      <c r="C25" s="406"/>
      <c r="D25" s="406"/>
      <c r="E25" s="406"/>
      <c r="F25" s="406"/>
      <c r="G25" s="407"/>
      <c r="H25" s="407"/>
      <c r="I25" s="407"/>
      <c r="J25" s="407"/>
      <c r="K25" s="407"/>
      <c r="L25" s="408" t="str">
        <f>IF(Table1[[#This Row],[Column19]]="", "", (Table1[[#This Row],[Column7]]-(1.96*Table1[[#This Row],[Column19]])))</f>
        <v/>
      </c>
      <c r="M25" s="408" t="str">
        <f>IF(Table1[[#This Row],[Column19]]="", "", (Table1[[#This Row],[Column7]]+(1.96*Table1[[#This Row],[Column19]])))</f>
        <v/>
      </c>
      <c r="N25" s="409"/>
      <c r="O25" s="409"/>
      <c r="P25" s="407"/>
      <c r="Q25" s="407"/>
      <c r="R25" s="407"/>
      <c r="S25" s="407"/>
      <c r="T25" s="410"/>
      <c r="U25" s="259"/>
      <c r="V25" s="45"/>
      <c r="W25" s="456" t="str">
        <f>IFERROR(HLOOKUP(Table1[[#This Row],[Column1]],Quality!$C$3:$AD$16,14,0),"")</f>
        <v/>
      </c>
      <c r="X25" s="458" t="str">
        <f t="shared" si="2"/>
        <v/>
      </c>
      <c r="Y25" s="453" t="str">
        <f t="shared" si="1"/>
        <v/>
      </c>
      <c r="Z25" s="452" t="str">
        <f>IF(Table2[[#This Row],[Column3]]="Drop","",IF(X25="","",IF(AND(X25=6,R25="Yes",S25="TX"),1,IF(AND(X25&lt;6,X25&gt;3,R25="Yes",S25="TX"),2,IF(AND(X25&lt;7,X25&gt;3,R25="Yes",S25="CT"),3,IF(AND(X25&lt;7,X25&gt;3,R25="NO"),4,IF(OR(X25=3,X25=2),5,5)))))))</f>
        <v/>
      </c>
      <c r="AB25" s="250" t="str">
        <f>IFERROR(VLOOKUP(Table2[[#This Row],[Column1]],$AC$4:$AD$6,2,0),"")</f>
        <v/>
      </c>
      <c r="AG25" s="206" t="str">
        <f>IFERROR(VLOOKUP(E25,List!$X$3:'List'!$Y$12,2,0),"")</f>
        <v/>
      </c>
    </row>
    <row r="26" spans="2:33" s="211" customFormat="1" ht="15.75" x14ac:dyDescent="0.25">
      <c r="B26" s="405"/>
      <c r="C26" s="406"/>
      <c r="D26" s="406"/>
      <c r="E26" s="406"/>
      <c r="F26" s="406"/>
      <c r="G26" s="407"/>
      <c r="H26" s="407"/>
      <c r="I26" s="407"/>
      <c r="J26" s="407"/>
      <c r="K26" s="407"/>
      <c r="L26" s="408" t="str">
        <f>IF(Table1[[#This Row],[Column19]]="", "", (Table1[[#This Row],[Column7]]-(1.96*Table1[[#This Row],[Column19]])))</f>
        <v/>
      </c>
      <c r="M26" s="408" t="str">
        <f>IF(Table1[[#This Row],[Column19]]="", "", (Table1[[#This Row],[Column7]]+(1.96*Table1[[#This Row],[Column19]])))</f>
        <v/>
      </c>
      <c r="N26" s="409"/>
      <c r="O26" s="409"/>
      <c r="P26" s="407"/>
      <c r="Q26" s="407"/>
      <c r="R26" s="407"/>
      <c r="S26" s="407"/>
      <c r="T26" s="410"/>
      <c r="U26" s="259"/>
      <c r="V26" s="45"/>
      <c r="W26" s="456" t="str">
        <f>IFERROR(HLOOKUP(Table1[[#This Row],[Column1]],Quality!$C$3:$AD$16,14,0),"")</f>
        <v/>
      </c>
      <c r="X26" s="458" t="str">
        <f t="shared" si="2"/>
        <v/>
      </c>
      <c r="Y26" s="453" t="str">
        <f t="shared" si="1"/>
        <v/>
      </c>
      <c r="Z26" s="452" t="str">
        <f>IF(Table2[[#This Row],[Column3]]="Drop","",IF(X26="","",IF(AND(X26=6,R26="Yes",S26="TX"),1,IF(AND(X26&lt;6,X26&gt;3,R26="Yes",S26="TX"),2,IF(AND(X26&lt;7,X26&gt;3,R26="Yes",S26="CT"),3,IF(AND(X26&lt;7,X26&gt;3,R26="NO"),4,IF(OR(X26=3,X26=2),5,5)))))))</f>
        <v/>
      </c>
      <c r="AB26" s="250" t="str">
        <f>IFERROR(VLOOKUP(Table2[[#This Row],[Column1]],$AC$4:$AD$6,2,0),"")</f>
        <v/>
      </c>
      <c r="AG26" s="206" t="str">
        <f>IFERROR(VLOOKUP(E26,List!$X$3:'List'!$Y$12,2,0),"")</f>
        <v/>
      </c>
    </row>
    <row r="27" spans="2:33" s="211" customFormat="1" ht="15.75" x14ac:dyDescent="0.25">
      <c r="B27" s="405"/>
      <c r="C27" s="406"/>
      <c r="D27" s="406"/>
      <c r="E27" s="406"/>
      <c r="F27" s="406"/>
      <c r="G27" s="407"/>
      <c r="H27" s="407"/>
      <c r="I27" s="407"/>
      <c r="J27" s="407"/>
      <c r="K27" s="407"/>
      <c r="L27" s="408" t="str">
        <f>IF(Table1[[#This Row],[Column19]]="", "", (Table1[[#This Row],[Column7]]-(1.96*Table1[[#This Row],[Column19]])))</f>
        <v/>
      </c>
      <c r="M27" s="408" t="str">
        <f>IF(Table1[[#This Row],[Column19]]="", "", (Table1[[#This Row],[Column7]]+(1.96*Table1[[#This Row],[Column19]])))</f>
        <v/>
      </c>
      <c r="N27" s="409"/>
      <c r="O27" s="409"/>
      <c r="P27" s="407"/>
      <c r="Q27" s="407"/>
      <c r="R27" s="407"/>
      <c r="S27" s="407"/>
      <c r="T27" s="410"/>
      <c r="U27" s="259"/>
      <c r="V27" s="45"/>
      <c r="W27" s="456" t="str">
        <f>IFERROR(HLOOKUP(Table1[[#This Row],[Column1]],Quality!$C$3:$AD$16,14,0),"")</f>
        <v/>
      </c>
      <c r="X27" s="458" t="str">
        <f t="shared" si="2"/>
        <v/>
      </c>
      <c r="Y27" s="453" t="str">
        <f t="shared" si="1"/>
        <v/>
      </c>
      <c r="Z27" s="452" t="str">
        <f>IF(Table2[[#This Row],[Column3]]="Drop","",IF(X27="","",IF(AND(X27=6,R27="Yes",S27="TX"),1,IF(AND(X27&lt;6,X27&gt;3,R27="Yes",S27="TX"),2,IF(AND(X27&lt;7,X27&gt;3,R27="Yes",S27="CT"),3,IF(AND(X27&lt;7,X27&gt;3,R27="NO"),4,IF(OR(X27=3,X27=2),5,5)))))))</f>
        <v/>
      </c>
      <c r="AB27" s="250" t="str">
        <f>IFERROR(VLOOKUP(Table2[[#This Row],[Column1]],$AC$4:$AD$6,2,0),"")</f>
        <v/>
      </c>
      <c r="AG27" s="206" t="str">
        <f>IFERROR(VLOOKUP(E27,List!$X$3:'List'!$Y$12,2,0),"")</f>
        <v/>
      </c>
    </row>
    <row r="28" spans="2:33" s="211" customFormat="1" ht="15.75" x14ac:dyDescent="0.25">
      <c r="B28" s="405"/>
      <c r="C28" s="406"/>
      <c r="D28" s="406"/>
      <c r="E28" s="406"/>
      <c r="F28" s="406"/>
      <c r="G28" s="407"/>
      <c r="H28" s="407"/>
      <c r="I28" s="407"/>
      <c r="J28" s="407"/>
      <c r="K28" s="407"/>
      <c r="L28" s="408" t="str">
        <f>IF(Table1[[#This Row],[Column19]]="", "", (Table1[[#This Row],[Column7]]-(1.96*Table1[[#This Row],[Column19]])))</f>
        <v/>
      </c>
      <c r="M28" s="408" t="str">
        <f>IF(Table1[[#This Row],[Column19]]="", "", (Table1[[#This Row],[Column7]]+(1.96*Table1[[#This Row],[Column19]])))</f>
        <v/>
      </c>
      <c r="N28" s="409"/>
      <c r="O28" s="409"/>
      <c r="P28" s="407"/>
      <c r="Q28" s="407"/>
      <c r="R28" s="407"/>
      <c r="S28" s="407"/>
      <c r="T28" s="410"/>
      <c r="U28" s="259"/>
      <c r="V28" s="45"/>
      <c r="W28" s="456" t="str">
        <f>IFERROR(HLOOKUP(Table1[[#This Row],[Column1]],Quality!$C$3:$AD$16,14,0),"")</f>
        <v/>
      </c>
      <c r="X28" s="458" t="str">
        <f t="shared" si="2"/>
        <v/>
      </c>
      <c r="Y28" s="453" t="str">
        <f t="shared" si="1"/>
        <v/>
      </c>
      <c r="Z28" s="452" t="str">
        <f>IF(Table2[[#This Row],[Column3]]="Drop","",IF(X28="","",IF(AND(X28=6,R28="Yes",S28="TX"),1,IF(AND(X28&lt;6,X28&gt;3,R28="Yes",S28="TX"),2,IF(AND(X28&lt;7,X28&gt;3,R28="Yes",S28="CT"),3,IF(AND(X28&lt;7,X28&gt;3,R28="NO"),4,IF(OR(X28=3,X28=2),5,5)))))))</f>
        <v/>
      </c>
      <c r="AB28" s="250" t="str">
        <f>IFERROR(VLOOKUP(Table2[[#This Row],[Column1]],$AC$4:$AD$6,2,0),"")</f>
        <v/>
      </c>
      <c r="AG28" s="206" t="str">
        <f>IFERROR(VLOOKUP(E28,List!$X$3:'List'!$Y$12,2,0),"")</f>
        <v/>
      </c>
    </row>
    <row r="29" spans="2:33" s="211" customFormat="1" ht="15.75" x14ac:dyDescent="0.25">
      <c r="B29" s="405"/>
      <c r="C29" s="406"/>
      <c r="D29" s="406"/>
      <c r="E29" s="406"/>
      <c r="F29" s="406"/>
      <c r="G29" s="407"/>
      <c r="H29" s="407"/>
      <c r="I29" s="407"/>
      <c r="J29" s="407"/>
      <c r="K29" s="407"/>
      <c r="L29" s="408" t="str">
        <f>IF(Table1[[#This Row],[Column19]]="", "", (Table1[[#This Row],[Column7]]-(1.96*Table1[[#This Row],[Column19]])))</f>
        <v/>
      </c>
      <c r="M29" s="408" t="str">
        <f>IF(Table1[[#This Row],[Column19]]="", "", (Table1[[#This Row],[Column7]]+(1.96*Table1[[#This Row],[Column19]])))</f>
        <v/>
      </c>
      <c r="N29" s="409"/>
      <c r="O29" s="409"/>
      <c r="P29" s="407"/>
      <c r="Q29" s="407"/>
      <c r="R29" s="407"/>
      <c r="S29" s="407"/>
      <c r="T29" s="410"/>
      <c r="U29" s="259"/>
      <c r="V29" s="45"/>
      <c r="W29" s="456" t="str">
        <f>IFERROR(HLOOKUP(Table1[[#This Row],[Column1]],Quality!$C$3:$AD$16,14,0),"")</f>
        <v/>
      </c>
      <c r="X29" s="458" t="str">
        <f t="shared" si="2"/>
        <v/>
      </c>
      <c r="Y29" s="453" t="str">
        <f t="shared" si="1"/>
        <v/>
      </c>
      <c r="Z29" s="452" t="str">
        <f>IF(Table2[[#This Row],[Column3]]="Drop","",IF(X29="","",IF(AND(X29=6,R29="Yes",S29="TX"),1,IF(AND(X29&lt;6,X29&gt;3,R29="Yes",S29="TX"),2,IF(AND(X29&lt;7,X29&gt;3,R29="Yes",S29="CT"),3,IF(AND(X29&lt;7,X29&gt;3,R29="NO"),4,IF(OR(X29=3,X29=2),5,5)))))))</f>
        <v/>
      </c>
      <c r="AB29" s="250" t="str">
        <f>IFERROR(VLOOKUP(Table2[[#This Row],[Column1]],$AC$4:$AD$6,2,0),"")</f>
        <v/>
      </c>
      <c r="AG29" s="206" t="str">
        <f>IFERROR(VLOOKUP(E29,List!$X$3:'List'!$Y$12,2,0),"")</f>
        <v/>
      </c>
    </row>
    <row r="30" spans="2:33" s="211" customFormat="1" ht="15.75" x14ac:dyDescent="0.25">
      <c r="B30" s="405"/>
      <c r="C30" s="406"/>
      <c r="D30" s="406"/>
      <c r="E30" s="406"/>
      <c r="F30" s="406"/>
      <c r="G30" s="407"/>
      <c r="H30" s="407"/>
      <c r="I30" s="407"/>
      <c r="J30" s="407"/>
      <c r="K30" s="407"/>
      <c r="L30" s="408" t="str">
        <f>IF(Table1[[#This Row],[Column19]]="", "", (Table1[[#This Row],[Column7]]-(1.96*Table1[[#This Row],[Column19]])))</f>
        <v/>
      </c>
      <c r="M30" s="408" t="str">
        <f>IF(Table1[[#This Row],[Column19]]="", "", (Table1[[#This Row],[Column7]]+(1.96*Table1[[#This Row],[Column19]])))</f>
        <v/>
      </c>
      <c r="N30" s="409"/>
      <c r="O30" s="409"/>
      <c r="P30" s="407"/>
      <c r="Q30" s="407"/>
      <c r="R30" s="407"/>
      <c r="S30" s="407"/>
      <c r="T30" s="410"/>
      <c r="U30" s="259"/>
      <c r="V30" s="45"/>
      <c r="W30" s="456" t="str">
        <f>IFERROR(HLOOKUP(Table1[[#This Row],[Column1]],Quality!$C$3:$AD$16,14,0),"")</f>
        <v/>
      </c>
      <c r="X30" s="458" t="str">
        <f t="shared" si="2"/>
        <v/>
      </c>
      <c r="Y30" s="453" t="str">
        <f t="shared" si="1"/>
        <v/>
      </c>
      <c r="Z30" s="452" t="str">
        <f>IF(Table2[[#This Row],[Column3]]="Drop","",IF(X30="","",IF(AND(X30=6,R30="Yes",S30="TX"),1,IF(AND(X30&lt;6,X30&gt;3,R30="Yes",S30="TX"),2,IF(AND(X30&lt;7,X30&gt;3,R30="Yes",S30="CT"),3,IF(AND(X30&lt;7,X30&gt;3,R30="NO"),4,IF(OR(X30=3,X30=2),5,5)))))))</f>
        <v/>
      </c>
      <c r="AB30" s="250" t="str">
        <f>IFERROR(VLOOKUP(Table2[[#This Row],[Column1]],$AC$4:$AD$6,2,0),"")</f>
        <v/>
      </c>
      <c r="AG30" s="206" t="str">
        <f>IFERROR(VLOOKUP(E30,List!$X$3:'List'!$Y$12,2,0),"")</f>
        <v/>
      </c>
    </row>
    <row r="31" spans="2:33" s="211" customFormat="1" ht="15.75" x14ac:dyDescent="0.25">
      <c r="B31" s="405"/>
      <c r="C31" s="406"/>
      <c r="D31" s="406"/>
      <c r="E31" s="406"/>
      <c r="F31" s="406"/>
      <c r="G31" s="407"/>
      <c r="H31" s="407"/>
      <c r="I31" s="407"/>
      <c r="J31" s="407"/>
      <c r="K31" s="407"/>
      <c r="L31" s="408" t="str">
        <f>IF(Table1[[#This Row],[Column19]]="", "", (Table1[[#This Row],[Column7]]-(1.96*Table1[[#This Row],[Column19]])))</f>
        <v/>
      </c>
      <c r="M31" s="408" t="str">
        <f>IF(Table1[[#This Row],[Column19]]="", "", (Table1[[#This Row],[Column7]]+(1.96*Table1[[#This Row],[Column19]])))</f>
        <v/>
      </c>
      <c r="N31" s="409"/>
      <c r="O31" s="409"/>
      <c r="P31" s="407"/>
      <c r="Q31" s="407"/>
      <c r="R31" s="407"/>
      <c r="S31" s="407"/>
      <c r="T31" s="410"/>
      <c r="U31" s="259"/>
      <c r="V31" s="45"/>
      <c r="W31" s="456" t="str">
        <f>IFERROR(HLOOKUP(Table1[[#This Row],[Column1]],Quality!$C$3:$AD$16,14,0),"")</f>
        <v/>
      </c>
      <c r="X31" s="458" t="str">
        <f t="shared" si="2"/>
        <v/>
      </c>
      <c r="Y31" s="453" t="str">
        <f t="shared" si="1"/>
        <v/>
      </c>
      <c r="Z31" s="452" t="str">
        <f>IF(Table2[[#This Row],[Column3]]="Drop","",IF(X31="","",IF(AND(X31=6,R31="Yes",S31="TX"),1,IF(AND(X31&lt;6,X31&gt;3,R31="Yes",S31="TX"),2,IF(AND(X31&lt;7,X31&gt;3,R31="Yes",S31="CT"),3,IF(AND(X31&lt;7,X31&gt;3,R31="NO"),4,IF(OR(X31=3,X31=2),5,5)))))))</f>
        <v/>
      </c>
      <c r="AB31" s="250" t="str">
        <f>IFERROR(VLOOKUP(Table2[[#This Row],[Column1]],$AC$4:$AD$6,2,0),"")</f>
        <v/>
      </c>
      <c r="AG31" s="206" t="str">
        <f>IFERROR(VLOOKUP(E31,List!$X$3:'List'!$Y$12,2,0),"")</f>
        <v/>
      </c>
    </row>
    <row r="32" spans="2:33" s="211" customFormat="1" ht="15.75" x14ac:dyDescent="0.25">
      <c r="B32" s="405"/>
      <c r="C32" s="406"/>
      <c r="D32" s="406"/>
      <c r="E32" s="406"/>
      <c r="F32" s="406"/>
      <c r="G32" s="407"/>
      <c r="H32" s="407"/>
      <c r="I32" s="407"/>
      <c r="J32" s="407"/>
      <c r="K32" s="407"/>
      <c r="L32" s="408" t="str">
        <f>IF(Table1[[#This Row],[Column19]]="", "", (Table1[[#This Row],[Column7]]-(1.96*Table1[[#This Row],[Column19]])))</f>
        <v/>
      </c>
      <c r="M32" s="408" t="str">
        <f>IF(Table1[[#This Row],[Column19]]="", "", (Table1[[#This Row],[Column7]]+(1.96*Table1[[#This Row],[Column19]])))</f>
        <v/>
      </c>
      <c r="N32" s="409"/>
      <c r="O32" s="409"/>
      <c r="P32" s="407"/>
      <c r="Q32" s="407"/>
      <c r="R32" s="407"/>
      <c r="S32" s="407"/>
      <c r="T32" s="410"/>
      <c r="U32" s="259"/>
      <c r="V32" s="45"/>
      <c r="W32" s="456" t="str">
        <f>IFERROR(HLOOKUP(Table1[[#This Row],[Column1]],Quality!$C$3:$AD$16,14,0),"")</f>
        <v/>
      </c>
      <c r="X32" s="458" t="str">
        <f t="shared" si="2"/>
        <v/>
      </c>
      <c r="Y32" s="453" t="str">
        <f t="shared" si="1"/>
        <v/>
      </c>
      <c r="Z32" s="452" t="str">
        <f>IF(Table2[[#This Row],[Column3]]="Drop","",IF(X32="","",IF(AND(X32=6,R32="Yes",S32="TX"),1,IF(AND(X32&lt;6,X32&gt;3,R32="Yes",S32="TX"),2,IF(AND(X32&lt;7,X32&gt;3,R32="Yes",S32="CT"),3,IF(AND(X32&lt;7,X32&gt;3,R32="NO"),4,IF(OR(X32=3,X32=2),5,5)))))))</f>
        <v/>
      </c>
      <c r="AB32" s="250" t="str">
        <f>IFERROR(VLOOKUP(Table2[[#This Row],[Column1]],$AC$4:$AD$6,2,0),"")</f>
        <v/>
      </c>
      <c r="AG32" s="206" t="str">
        <f>IFERROR(VLOOKUP(E32,List!$X$3:'List'!$Y$12,2,0),"")</f>
        <v/>
      </c>
    </row>
    <row r="33" spans="2:33" s="211" customFormat="1" ht="15.75" x14ac:dyDescent="0.25">
      <c r="B33" s="405"/>
      <c r="C33" s="406"/>
      <c r="D33" s="406"/>
      <c r="E33" s="406"/>
      <c r="F33" s="406"/>
      <c r="G33" s="407"/>
      <c r="H33" s="407"/>
      <c r="I33" s="407"/>
      <c r="J33" s="407"/>
      <c r="K33" s="407"/>
      <c r="L33" s="408" t="str">
        <f>IF(Table1[[#This Row],[Column19]]="", "", (Table1[[#This Row],[Column7]]-(1.96*Table1[[#This Row],[Column19]])))</f>
        <v/>
      </c>
      <c r="M33" s="408" t="str">
        <f>IF(Table1[[#This Row],[Column19]]="", "", (Table1[[#This Row],[Column7]]+(1.96*Table1[[#This Row],[Column19]])))</f>
        <v/>
      </c>
      <c r="N33" s="409"/>
      <c r="O33" s="409"/>
      <c r="P33" s="407"/>
      <c r="Q33" s="407"/>
      <c r="R33" s="407"/>
      <c r="S33" s="407"/>
      <c r="T33" s="410"/>
      <c r="U33" s="259"/>
      <c r="V33" s="45"/>
      <c r="W33" s="456" t="str">
        <f>IFERROR(HLOOKUP(Table1[[#This Row],[Column1]],Quality!$C$3:$AD$16,14,0),"")</f>
        <v/>
      </c>
      <c r="X33" s="458" t="str">
        <f t="shared" si="2"/>
        <v/>
      </c>
      <c r="Y33" s="453" t="str">
        <f t="shared" si="1"/>
        <v/>
      </c>
      <c r="Z33" s="452" t="str">
        <f>IF(Table2[[#This Row],[Column3]]="Drop","",IF(X33="","",IF(AND(X33=6,R33="Yes",S33="TX"),1,IF(AND(X33&lt;6,X33&gt;3,R33="Yes",S33="TX"),2,IF(AND(X33&lt;7,X33&gt;3,R33="Yes",S33="CT"),3,IF(AND(X33&lt;7,X33&gt;3,R33="NO"),4,IF(OR(X33=3,X33=2),5,5)))))))</f>
        <v/>
      </c>
      <c r="AB33" s="250" t="str">
        <f>IFERROR(VLOOKUP(Table2[[#This Row],[Column1]],$AC$4:$AD$6,2,0),"")</f>
        <v/>
      </c>
      <c r="AG33" s="206" t="str">
        <f>IFERROR(VLOOKUP(E33,List!$X$3:'List'!$Y$12,2,0),"")</f>
        <v/>
      </c>
    </row>
    <row r="34" spans="2:33" s="211" customFormat="1" ht="15.75" x14ac:dyDescent="0.25">
      <c r="B34" s="405"/>
      <c r="C34" s="406"/>
      <c r="D34" s="406"/>
      <c r="E34" s="406"/>
      <c r="F34" s="406"/>
      <c r="G34" s="407"/>
      <c r="H34" s="407"/>
      <c r="I34" s="407"/>
      <c r="J34" s="407"/>
      <c r="K34" s="407"/>
      <c r="L34" s="408" t="str">
        <f>IF(Table1[[#This Row],[Column19]]="", "", (Table1[[#This Row],[Column7]]-(1.96*Table1[[#This Row],[Column19]])))</f>
        <v/>
      </c>
      <c r="M34" s="408" t="str">
        <f>IF(Table1[[#This Row],[Column19]]="", "", (Table1[[#This Row],[Column7]]+(1.96*Table1[[#This Row],[Column19]])))</f>
        <v/>
      </c>
      <c r="N34" s="409"/>
      <c r="O34" s="409"/>
      <c r="P34" s="407"/>
      <c r="Q34" s="407"/>
      <c r="R34" s="407"/>
      <c r="S34" s="407"/>
      <c r="T34" s="410"/>
      <c r="U34" s="259"/>
      <c r="V34" s="45"/>
      <c r="W34" s="456" t="str">
        <f>IFERROR(HLOOKUP(Table1[[#This Row],[Column1]],Quality!$C$3:$AD$16,14,0),"")</f>
        <v/>
      </c>
      <c r="X34" s="458" t="str">
        <f t="shared" si="2"/>
        <v/>
      </c>
      <c r="Y34" s="453" t="str">
        <f t="shared" si="1"/>
        <v/>
      </c>
      <c r="Z34" s="452" t="str">
        <f>IF(Table2[[#This Row],[Column3]]="Drop","",IF(X34="","",IF(AND(X34=6,R34="Yes",S34="TX"),1,IF(AND(X34&lt;6,X34&gt;3,R34="Yes",S34="TX"),2,IF(AND(X34&lt;7,X34&gt;3,R34="Yes",S34="CT"),3,IF(AND(X34&lt;7,X34&gt;3,R34="NO"),4,IF(OR(X34=3,X34=2),5,5)))))))</f>
        <v/>
      </c>
      <c r="AB34" s="250" t="str">
        <f>IFERROR(VLOOKUP(Table2[[#This Row],[Column1]],$AC$4:$AD$6,2,0),"")</f>
        <v/>
      </c>
      <c r="AG34" s="206" t="str">
        <f>IFERROR(VLOOKUP(E34,List!$X$3:'List'!$Y$12,2,0),"")</f>
        <v/>
      </c>
    </row>
    <row r="35" spans="2:33" s="211" customFormat="1" ht="15.75" x14ac:dyDescent="0.25">
      <c r="B35" s="405"/>
      <c r="C35" s="406"/>
      <c r="D35" s="406"/>
      <c r="E35" s="406"/>
      <c r="F35" s="406"/>
      <c r="G35" s="407"/>
      <c r="H35" s="407"/>
      <c r="I35" s="407"/>
      <c r="J35" s="407"/>
      <c r="K35" s="407"/>
      <c r="L35" s="408" t="str">
        <f>IF(Table1[[#This Row],[Column19]]="", "", (Table1[[#This Row],[Column7]]-(1.96*Table1[[#This Row],[Column19]])))</f>
        <v/>
      </c>
      <c r="M35" s="408" t="str">
        <f>IF(Table1[[#This Row],[Column19]]="", "", (Table1[[#This Row],[Column7]]+(1.96*Table1[[#This Row],[Column19]])))</f>
        <v/>
      </c>
      <c r="N35" s="409"/>
      <c r="O35" s="409"/>
      <c r="P35" s="407"/>
      <c r="Q35" s="407"/>
      <c r="R35" s="407"/>
      <c r="S35" s="407"/>
      <c r="T35" s="410"/>
      <c r="U35" s="259"/>
      <c r="V35" s="45"/>
      <c r="W35" s="456" t="str">
        <f>IFERROR(HLOOKUP(Table1[[#This Row],[Column1]],Quality!$C$3:$AD$16,14,0),"")</f>
        <v/>
      </c>
      <c r="X35" s="458" t="str">
        <f t="shared" si="2"/>
        <v/>
      </c>
      <c r="Y35" s="453" t="str">
        <f t="shared" si="1"/>
        <v/>
      </c>
      <c r="Z35" s="452" t="str">
        <f>IF(Table2[[#This Row],[Column3]]="Drop","",IF(X35="","",IF(AND(X35=6,R35="Yes",S35="TX"),1,IF(AND(X35&lt;6,X35&gt;3,R35="Yes",S35="TX"),2,IF(AND(X35&lt;7,X35&gt;3,R35="Yes",S35="CT"),3,IF(AND(X35&lt;7,X35&gt;3,R35="NO"),4,IF(OR(X35=3,X35=2),5,5)))))))</f>
        <v/>
      </c>
      <c r="AB35" s="250" t="str">
        <f>IFERROR(VLOOKUP(Table2[[#This Row],[Column1]],$AC$4:$AD$6,2,0),"")</f>
        <v/>
      </c>
      <c r="AG35" s="206" t="str">
        <f>IFERROR(VLOOKUP(E35,List!$X$3:'List'!$Y$12,2,0),"")</f>
        <v/>
      </c>
    </row>
    <row r="36" spans="2:33" s="211" customFormat="1" ht="15.75" x14ac:dyDescent="0.25">
      <c r="B36" s="405"/>
      <c r="C36" s="406"/>
      <c r="D36" s="406"/>
      <c r="E36" s="406"/>
      <c r="F36" s="406"/>
      <c r="G36" s="407"/>
      <c r="H36" s="407"/>
      <c r="I36" s="407"/>
      <c r="J36" s="407"/>
      <c r="K36" s="407"/>
      <c r="L36" s="408" t="str">
        <f>IF(Table1[[#This Row],[Column19]]="", "", (Table1[[#This Row],[Column7]]-(1.96*Table1[[#This Row],[Column19]])))</f>
        <v/>
      </c>
      <c r="M36" s="408" t="str">
        <f>IF(Table1[[#This Row],[Column19]]="", "", (Table1[[#This Row],[Column7]]+(1.96*Table1[[#This Row],[Column19]])))</f>
        <v/>
      </c>
      <c r="N36" s="409"/>
      <c r="O36" s="409"/>
      <c r="P36" s="407"/>
      <c r="Q36" s="407"/>
      <c r="R36" s="407"/>
      <c r="S36" s="407"/>
      <c r="T36" s="410"/>
      <c r="U36" s="259"/>
      <c r="V36" s="45"/>
      <c r="W36" s="456" t="str">
        <f>IFERROR(HLOOKUP(Table1[[#This Row],[Column1]],Quality!$C$3:$AD$16,14,0),"")</f>
        <v/>
      </c>
      <c r="X36" s="458" t="str">
        <f t="shared" si="2"/>
        <v/>
      </c>
      <c r="Y36" s="453" t="str">
        <f t="shared" ref="Y36:Y67" si="3">IF(G36="","",IF(OR(G36="NO",X36=2),"Drop",IF(X36="","","Keep")))</f>
        <v/>
      </c>
      <c r="Z36" s="452" t="str">
        <f>IF(Table2[[#This Row],[Column3]]="Drop","",IF(X36="","",IF(AND(X36=6,R36="Yes",S36="TX"),1,IF(AND(X36&lt;6,X36&gt;3,R36="Yes",S36="TX"),2,IF(AND(X36&lt;7,X36&gt;3,R36="Yes",S36="CT"),3,IF(AND(X36&lt;7,X36&gt;3,R36="NO"),4,IF(OR(X36=3,X36=2),5,5)))))))</f>
        <v/>
      </c>
      <c r="AB36" s="250" t="str">
        <f>IFERROR(VLOOKUP(Table2[[#This Row],[Column1]],$AC$4:$AD$6,2,0),"")</f>
        <v/>
      </c>
      <c r="AG36" s="206" t="str">
        <f>IFERROR(VLOOKUP(E36,List!$X$3:'List'!$Y$12,2,0),"")</f>
        <v/>
      </c>
    </row>
    <row r="37" spans="2:33" s="211" customFormat="1" ht="15.75" x14ac:dyDescent="0.25">
      <c r="B37" s="405"/>
      <c r="C37" s="406"/>
      <c r="D37" s="406"/>
      <c r="E37" s="406"/>
      <c r="F37" s="406"/>
      <c r="G37" s="407"/>
      <c r="H37" s="407"/>
      <c r="I37" s="407"/>
      <c r="J37" s="407"/>
      <c r="K37" s="407"/>
      <c r="L37" s="408" t="str">
        <f>IF(Table1[[#This Row],[Column19]]="", "", (Table1[[#This Row],[Column7]]-(1.96*Table1[[#This Row],[Column19]])))</f>
        <v/>
      </c>
      <c r="M37" s="408" t="str">
        <f>IF(Table1[[#This Row],[Column19]]="", "", (Table1[[#This Row],[Column7]]+(1.96*Table1[[#This Row],[Column19]])))</f>
        <v/>
      </c>
      <c r="N37" s="409"/>
      <c r="O37" s="409"/>
      <c r="P37" s="407"/>
      <c r="Q37" s="407"/>
      <c r="R37" s="407"/>
      <c r="S37" s="407"/>
      <c r="T37" s="410"/>
      <c r="U37" s="259"/>
      <c r="V37" s="45"/>
      <c r="W37" s="456" t="str">
        <f>IFERROR(HLOOKUP(Table1[[#This Row],[Column1]],Quality!$C$3:$AD$16,14,0),"")</f>
        <v/>
      </c>
      <c r="X37" s="458" t="str">
        <f t="shared" si="2"/>
        <v/>
      </c>
      <c r="Y37" s="453" t="str">
        <f t="shared" si="3"/>
        <v/>
      </c>
      <c r="Z37" s="452" t="str">
        <f>IF(Table2[[#This Row],[Column3]]="Drop","",IF(X37="","",IF(AND(X37=6,R37="Yes",S37="TX"),1,IF(AND(X37&lt;6,X37&gt;3,R37="Yes",S37="TX"),2,IF(AND(X37&lt;7,X37&gt;3,R37="Yes",S37="CT"),3,IF(AND(X37&lt;7,X37&gt;3,R37="NO"),4,IF(OR(X37=3,X37=2),5,5)))))))</f>
        <v/>
      </c>
      <c r="AB37" s="250" t="str">
        <f>IFERROR(VLOOKUP(Table2[[#This Row],[Column1]],$AC$4:$AD$6,2,0),"")</f>
        <v/>
      </c>
      <c r="AG37" s="206" t="str">
        <f>IFERROR(VLOOKUP(E37,List!$X$3:'List'!$Y$12,2,0),"")</f>
        <v/>
      </c>
    </row>
    <row r="38" spans="2:33" s="211" customFormat="1" ht="15.75" x14ac:dyDescent="0.25">
      <c r="B38" s="405"/>
      <c r="C38" s="406"/>
      <c r="D38" s="406"/>
      <c r="E38" s="406"/>
      <c r="F38" s="406"/>
      <c r="G38" s="407"/>
      <c r="H38" s="407"/>
      <c r="I38" s="407"/>
      <c r="J38" s="407"/>
      <c r="K38" s="407"/>
      <c r="L38" s="408" t="str">
        <f>IF(Table1[[#This Row],[Column19]]="", "", (Table1[[#This Row],[Column7]]-(1.96*Table1[[#This Row],[Column19]])))</f>
        <v/>
      </c>
      <c r="M38" s="408" t="str">
        <f>IF(Table1[[#This Row],[Column19]]="", "", (Table1[[#This Row],[Column7]]+(1.96*Table1[[#This Row],[Column19]])))</f>
        <v/>
      </c>
      <c r="N38" s="409"/>
      <c r="O38" s="409"/>
      <c r="P38" s="407"/>
      <c r="Q38" s="407"/>
      <c r="R38" s="407"/>
      <c r="S38" s="407"/>
      <c r="T38" s="410"/>
      <c r="U38" s="259"/>
      <c r="V38" s="45"/>
      <c r="W38" s="456" t="str">
        <f>IFERROR(HLOOKUP(Table1[[#This Row],[Column1]],Quality!$C$3:$AD$16,14,0),"")</f>
        <v/>
      </c>
      <c r="X38" s="458" t="str">
        <f t="shared" si="2"/>
        <v/>
      </c>
      <c r="Y38" s="453" t="str">
        <f t="shared" si="3"/>
        <v/>
      </c>
      <c r="Z38" s="452" t="str">
        <f>IF(Table2[[#This Row],[Column3]]="Drop","",IF(X38="","",IF(AND(X38=6,R38="Yes",S38="TX"),1,IF(AND(X38&lt;6,X38&gt;3,R38="Yes",S38="TX"),2,IF(AND(X38&lt;7,X38&gt;3,R38="Yes",S38="CT"),3,IF(AND(X38&lt;7,X38&gt;3,R38="NO"),4,IF(OR(X38=3,X38=2),5,5)))))))</f>
        <v/>
      </c>
      <c r="AB38" s="250" t="str">
        <f>IFERROR(VLOOKUP(Table2[[#This Row],[Column1]],$AC$4:$AD$6,2,0),"")</f>
        <v/>
      </c>
      <c r="AG38" s="206" t="str">
        <f>IFERROR(VLOOKUP(E38,List!$X$3:'List'!$Y$12,2,0),"")</f>
        <v/>
      </c>
    </row>
    <row r="39" spans="2:33" s="211" customFormat="1" ht="15.75" x14ac:dyDescent="0.25">
      <c r="B39" s="405"/>
      <c r="C39" s="406"/>
      <c r="D39" s="406"/>
      <c r="E39" s="406"/>
      <c r="F39" s="406"/>
      <c r="G39" s="407"/>
      <c r="H39" s="407"/>
      <c r="I39" s="407"/>
      <c r="J39" s="407"/>
      <c r="K39" s="407"/>
      <c r="L39" s="408" t="str">
        <f>IF(Table1[[#This Row],[Column19]]="", "", (Table1[[#This Row],[Column7]]-(1.96*Table1[[#This Row],[Column19]])))</f>
        <v/>
      </c>
      <c r="M39" s="408" t="str">
        <f>IF(Table1[[#This Row],[Column19]]="", "", (Table1[[#This Row],[Column7]]+(1.96*Table1[[#This Row],[Column19]])))</f>
        <v/>
      </c>
      <c r="N39" s="409"/>
      <c r="O39" s="409"/>
      <c r="P39" s="407"/>
      <c r="Q39" s="407"/>
      <c r="R39" s="407"/>
      <c r="S39" s="407"/>
      <c r="T39" s="410"/>
      <c r="U39" s="259"/>
      <c r="V39" s="45"/>
      <c r="W39" s="456" t="str">
        <f>IFERROR(HLOOKUP(Table1[[#This Row],[Column1]],Quality!$C$3:$AD$16,14,0),"")</f>
        <v/>
      </c>
      <c r="X39" s="458" t="str">
        <f t="shared" si="2"/>
        <v/>
      </c>
      <c r="Y39" s="453" t="str">
        <f t="shared" si="3"/>
        <v/>
      </c>
      <c r="Z39" s="452" t="str">
        <f>IF(Table2[[#This Row],[Column3]]="Drop","",IF(X39="","",IF(AND(X39=6,R39="Yes",S39="TX"),1,IF(AND(X39&lt;6,X39&gt;3,R39="Yes",S39="TX"),2,IF(AND(X39&lt;7,X39&gt;3,R39="Yes",S39="CT"),3,IF(AND(X39&lt;7,X39&gt;3,R39="NO"),4,IF(OR(X39=3,X39=2),5,5)))))))</f>
        <v/>
      </c>
      <c r="AB39" s="250" t="str">
        <f>IFERROR(VLOOKUP(Table2[[#This Row],[Column1]],$AC$4:$AD$6,2,0),"")</f>
        <v/>
      </c>
      <c r="AG39" s="206" t="str">
        <f>IFERROR(VLOOKUP(E39,List!$X$3:'List'!$Y$12,2,0),"")</f>
        <v/>
      </c>
    </row>
    <row r="40" spans="2:33" s="211" customFormat="1" ht="15.75" x14ac:dyDescent="0.25">
      <c r="B40" s="405"/>
      <c r="C40" s="406"/>
      <c r="D40" s="406"/>
      <c r="E40" s="406"/>
      <c r="F40" s="406"/>
      <c r="G40" s="407"/>
      <c r="H40" s="407"/>
      <c r="I40" s="407"/>
      <c r="J40" s="407"/>
      <c r="K40" s="407"/>
      <c r="L40" s="408" t="str">
        <f>IF(Table1[[#This Row],[Column19]]="", "", (Table1[[#This Row],[Column7]]-(1.96*Table1[[#This Row],[Column19]])))</f>
        <v/>
      </c>
      <c r="M40" s="408" t="str">
        <f>IF(Table1[[#This Row],[Column19]]="", "", (Table1[[#This Row],[Column7]]+(1.96*Table1[[#This Row],[Column19]])))</f>
        <v/>
      </c>
      <c r="N40" s="409"/>
      <c r="O40" s="409"/>
      <c r="P40" s="407"/>
      <c r="Q40" s="407"/>
      <c r="R40" s="407"/>
      <c r="S40" s="407"/>
      <c r="T40" s="410"/>
      <c r="U40" s="259"/>
      <c r="V40" s="45"/>
      <c r="W40" s="456" t="str">
        <f>IFERROR(HLOOKUP(Table1[[#This Row],[Column1]],Quality!$C$3:$AD$16,14,0),"")</f>
        <v/>
      </c>
      <c r="X40" s="458" t="str">
        <f t="shared" si="2"/>
        <v/>
      </c>
      <c r="Y40" s="453" t="str">
        <f t="shared" si="3"/>
        <v/>
      </c>
      <c r="Z40" s="452" t="str">
        <f>IF(Table2[[#This Row],[Column3]]="Drop","",IF(X40="","",IF(AND(X40=6,R40="Yes",S40="TX"),1,IF(AND(X40&lt;6,X40&gt;3,R40="Yes",S40="TX"),2,IF(AND(X40&lt;7,X40&gt;3,R40="Yes",S40="CT"),3,IF(AND(X40&lt;7,X40&gt;3,R40="NO"),4,IF(OR(X40=3,X40=2),5,5)))))))</f>
        <v/>
      </c>
      <c r="AB40" s="250" t="str">
        <f>IFERROR(VLOOKUP(Table2[[#This Row],[Column1]],$AC$4:$AD$6,2,0),"")</f>
        <v/>
      </c>
      <c r="AG40" s="206" t="str">
        <f>IFERROR(VLOOKUP(E40,List!$X$3:'List'!$Y$12,2,0),"")</f>
        <v/>
      </c>
    </row>
    <row r="41" spans="2:33" s="211" customFormat="1" ht="15.75" x14ac:dyDescent="0.25">
      <c r="B41" s="405"/>
      <c r="C41" s="406"/>
      <c r="D41" s="406"/>
      <c r="E41" s="406"/>
      <c r="F41" s="406"/>
      <c r="G41" s="407"/>
      <c r="H41" s="407"/>
      <c r="I41" s="407"/>
      <c r="J41" s="407"/>
      <c r="K41" s="407"/>
      <c r="L41" s="408" t="str">
        <f>IF(Table1[[#This Row],[Column19]]="", "", (Table1[[#This Row],[Column7]]-(1.96*Table1[[#This Row],[Column19]])))</f>
        <v/>
      </c>
      <c r="M41" s="408" t="str">
        <f>IF(Table1[[#This Row],[Column19]]="", "", (Table1[[#This Row],[Column7]]+(1.96*Table1[[#This Row],[Column19]])))</f>
        <v/>
      </c>
      <c r="N41" s="409"/>
      <c r="O41" s="409"/>
      <c r="P41" s="407"/>
      <c r="Q41" s="407"/>
      <c r="R41" s="407"/>
      <c r="S41" s="407"/>
      <c r="T41" s="410"/>
      <c r="U41" s="259"/>
      <c r="V41" s="45"/>
      <c r="W41" s="456" t="str">
        <f>IFERROR(HLOOKUP(Table1[[#This Row],[Column1]],Quality!$C$3:$AD$16,14,0),"")</f>
        <v/>
      </c>
      <c r="X41" s="458" t="str">
        <f t="shared" si="2"/>
        <v/>
      </c>
      <c r="Y41" s="453" t="str">
        <f t="shared" si="3"/>
        <v/>
      </c>
      <c r="Z41" s="452" t="str">
        <f>IF(Table2[[#This Row],[Column3]]="Drop","",IF(X41="","",IF(AND(X41=6,R41="Yes",S41="TX"),1,IF(AND(X41&lt;6,X41&gt;3,R41="Yes",S41="TX"),2,IF(AND(X41&lt;7,X41&gt;3,R41="Yes",S41="CT"),3,IF(AND(X41&lt;7,X41&gt;3,R41="NO"),4,IF(OR(X41=3,X41=2),5,5)))))))</f>
        <v/>
      </c>
      <c r="AB41" s="250" t="str">
        <f>IFERROR(VLOOKUP(Table2[[#This Row],[Column1]],$AC$4:$AD$6,2,0),"")</f>
        <v/>
      </c>
      <c r="AG41" s="206" t="str">
        <f>IFERROR(VLOOKUP(E41,List!$X$3:'List'!$Y$12,2,0),"")</f>
        <v/>
      </c>
    </row>
    <row r="42" spans="2:33" s="211" customFormat="1" ht="15.75" x14ac:dyDescent="0.25">
      <c r="B42" s="405"/>
      <c r="C42" s="406"/>
      <c r="D42" s="406"/>
      <c r="E42" s="406"/>
      <c r="F42" s="406"/>
      <c r="G42" s="407"/>
      <c r="H42" s="407"/>
      <c r="I42" s="407"/>
      <c r="J42" s="407"/>
      <c r="K42" s="407"/>
      <c r="L42" s="408" t="str">
        <f>IF(Table1[[#This Row],[Column19]]="", "", (Table1[[#This Row],[Column7]]-(1.96*Table1[[#This Row],[Column19]])))</f>
        <v/>
      </c>
      <c r="M42" s="408" t="str">
        <f>IF(Table1[[#This Row],[Column19]]="", "", (Table1[[#This Row],[Column7]]+(1.96*Table1[[#This Row],[Column19]])))</f>
        <v/>
      </c>
      <c r="N42" s="409"/>
      <c r="O42" s="409"/>
      <c r="P42" s="407"/>
      <c r="Q42" s="407"/>
      <c r="R42" s="407"/>
      <c r="S42" s="407"/>
      <c r="T42" s="410"/>
      <c r="U42" s="259"/>
      <c r="V42" s="45"/>
      <c r="W42" s="456" t="str">
        <f>IFERROR(HLOOKUP(Table1[[#This Row],[Column1]],Quality!$C$3:$AD$16,14,0),"")</f>
        <v/>
      </c>
      <c r="X42" s="458" t="str">
        <f t="shared" si="2"/>
        <v/>
      </c>
      <c r="Y42" s="453" t="str">
        <f t="shared" si="3"/>
        <v/>
      </c>
      <c r="Z42" s="452" t="str">
        <f>IF(Table2[[#This Row],[Column3]]="Drop","",IF(X42="","",IF(AND(X42=6,R42="Yes",S42="TX"),1,IF(AND(X42&lt;6,X42&gt;3,R42="Yes",S42="TX"),2,IF(AND(X42&lt;7,X42&gt;3,R42="Yes",S42="CT"),3,IF(AND(X42&lt;7,X42&gt;3,R42="NO"),4,IF(OR(X42=3,X42=2),5,5)))))))</f>
        <v/>
      </c>
      <c r="AB42" s="250" t="str">
        <f>IFERROR(VLOOKUP(Table2[[#This Row],[Column1]],$AC$4:$AD$6,2,0),"")</f>
        <v/>
      </c>
      <c r="AG42" s="206" t="str">
        <f>IFERROR(VLOOKUP(E42,List!$X$3:'List'!$Y$12,2,0),"")</f>
        <v/>
      </c>
    </row>
    <row r="43" spans="2:33" s="211" customFormat="1" ht="15.75" x14ac:dyDescent="0.25">
      <c r="B43" s="405"/>
      <c r="C43" s="406"/>
      <c r="D43" s="406"/>
      <c r="E43" s="406"/>
      <c r="F43" s="406"/>
      <c r="G43" s="407"/>
      <c r="H43" s="407"/>
      <c r="I43" s="407"/>
      <c r="J43" s="407"/>
      <c r="K43" s="407"/>
      <c r="L43" s="408" t="str">
        <f>IF(Table1[[#This Row],[Column19]]="", "", (Table1[[#This Row],[Column7]]-(1.96*Table1[[#This Row],[Column19]])))</f>
        <v/>
      </c>
      <c r="M43" s="408" t="str">
        <f>IF(Table1[[#This Row],[Column19]]="", "", (Table1[[#This Row],[Column7]]+(1.96*Table1[[#This Row],[Column19]])))</f>
        <v/>
      </c>
      <c r="N43" s="409"/>
      <c r="O43" s="409"/>
      <c r="P43" s="407"/>
      <c r="Q43" s="407"/>
      <c r="R43" s="407"/>
      <c r="S43" s="407"/>
      <c r="T43" s="410"/>
      <c r="U43" s="259"/>
      <c r="V43" s="45"/>
      <c r="W43" s="456" t="str">
        <f>IFERROR(HLOOKUP(Table1[[#This Row],[Column1]],Quality!$C$3:$AD$16,14,0),"")</f>
        <v/>
      </c>
      <c r="X43" s="458" t="str">
        <f t="shared" si="2"/>
        <v/>
      </c>
      <c r="Y43" s="453" t="str">
        <f t="shared" si="3"/>
        <v/>
      </c>
      <c r="Z43" s="452" t="str">
        <f>IF(Table2[[#This Row],[Column3]]="Drop","",IF(X43="","",IF(AND(X43=6,R43="Yes",S43="TX"),1,IF(AND(X43&lt;6,X43&gt;3,R43="Yes",S43="TX"),2,IF(AND(X43&lt;7,X43&gt;3,R43="Yes",S43="CT"),3,IF(AND(X43&lt;7,X43&gt;3,R43="NO"),4,IF(OR(X43=3,X43=2),5,5)))))))</f>
        <v/>
      </c>
      <c r="AB43" s="250" t="str">
        <f>IFERROR(VLOOKUP(Table2[[#This Row],[Column1]],$AC$4:$AD$6,2,0),"")</f>
        <v/>
      </c>
      <c r="AG43" s="206" t="str">
        <f>IFERROR(VLOOKUP(E43,List!$X$3:'List'!$Y$12,2,0),"")</f>
        <v/>
      </c>
    </row>
    <row r="44" spans="2:33" s="211" customFormat="1" ht="15.75" x14ac:dyDescent="0.25">
      <c r="B44" s="405"/>
      <c r="C44" s="406"/>
      <c r="D44" s="406"/>
      <c r="E44" s="406"/>
      <c r="F44" s="406"/>
      <c r="G44" s="407"/>
      <c r="H44" s="407"/>
      <c r="I44" s="407"/>
      <c r="J44" s="407"/>
      <c r="K44" s="407"/>
      <c r="L44" s="408" t="str">
        <f>IF(Table1[[#This Row],[Column19]]="", "", (Table1[[#This Row],[Column7]]-(1.96*Table1[[#This Row],[Column19]])))</f>
        <v/>
      </c>
      <c r="M44" s="408" t="str">
        <f>IF(Table1[[#This Row],[Column19]]="", "", (Table1[[#This Row],[Column7]]+(1.96*Table1[[#This Row],[Column19]])))</f>
        <v/>
      </c>
      <c r="N44" s="409"/>
      <c r="O44" s="409"/>
      <c r="P44" s="407"/>
      <c r="Q44" s="407"/>
      <c r="R44" s="407"/>
      <c r="S44" s="407"/>
      <c r="T44" s="410"/>
      <c r="U44" s="259"/>
      <c r="V44" s="45"/>
      <c r="W44" s="456" t="str">
        <f>IFERROR(HLOOKUP(Table1[[#This Row],[Column1]],Quality!$C$3:$AD$16,14,0),"")</f>
        <v/>
      </c>
      <c r="X44" s="458" t="str">
        <f t="shared" si="2"/>
        <v/>
      </c>
      <c r="Y44" s="453" t="str">
        <f t="shared" si="3"/>
        <v/>
      </c>
      <c r="Z44" s="452" t="str">
        <f>IF(Table2[[#This Row],[Column3]]="Drop","",IF(X44="","",IF(AND(X44=6,R44="Yes",S44="TX"),1,IF(AND(X44&lt;6,X44&gt;3,R44="Yes",S44="TX"),2,IF(AND(X44&lt;7,X44&gt;3,R44="Yes",S44="CT"),3,IF(AND(X44&lt;7,X44&gt;3,R44="NO"),4,IF(OR(X44=3,X44=2),5,5)))))))</f>
        <v/>
      </c>
      <c r="AB44" s="250" t="str">
        <f>IFERROR(VLOOKUP(Table2[[#This Row],[Column1]],$AC$4:$AD$6,2,0),"")</f>
        <v/>
      </c>
      <c r="AG44" s="206" t="str">
        <f>IFERROR(VLOOKUP(E44,List!$X$3:'List'!$Y$12,2,0),"")</f>
        <v/>
      </c>
    </row>
    <row r="45" spans="2:33" s="211" customFormat="1" ht="15.75" x14ac:dyDescent="0.25">
      <c r="B45" s="405"/>
      <c r="C45" s="406"/>
      <c r="D45" s="406"/>
      <c r="E45" s="406"/>
      <c r="F45" s="406"/>
      <c r="G45" s="407"/>
      <c r="H45" s="407"/>
      <c r="I45" s="407"/>
      <c r="J45" s="407"/>
      <c r="K45" s="407"/>
      <c r="L45" s="408" t="str">
        <f>IF(Table1[[#This Row],[Column19]]="", "", (Table1[[#This Row],[Column7]]-(1.96*Table1[[#This Row],[Column19]])))</f>
        <v/>
      </c>
      <c r="M45" s="408" t="str">
        <f>IF(Table1[[#This Row],[Column19]]="", "", (Table1[[#This Row],[Column7]]+(1.96*Table1[[#This Row],[Column19]])))</f>
        <v/>
      </c>
      <c r="N45" s="409"/>
      <c r="O45" s="409"/>
      <c r="P45" s="407"/>
      <c r="Q45" s="407"/>
      <c r="R45" s="407"/>
      <c r="S45" s="407"/>
      <c r="T45" s="410"/>
      <c r="U45" s="259"/>
      <c r="V45" s="45"/>
      <c r="W45" s="456" t="str">
        <f>IFERROR(HLOOKUP(Table1[[#This Row],[Column1]],Quality!$C$3:$AD$16,14,0),"")</f>
        <v/>
      </c>
      <c r="X45" s="458" t="str">
        <f t="shared" si="2"/>
        <v/>
      </c>
      <c r="Y45" s="453" t="str">
        <f t="shared" si="3"/>
        <v/>
      </c>
      <c r="Z45" s="452" t="str">
        <f>IF(Table2[[#This Row],[Column3]]="Drop","",IF(X45="","",IF(AND(X45=6,R45="Yes",S45="TX"),1,IF(AND(X45&lt;6,X45&gt;3,R45="Yes",S45="TX"),2,IF(AND(X45&lt;7,X45&gt;3,R45="Yes",S45="CT"),3,IF(AND(X45&lt;7,X45&gt;3,R45="NO"),4,IF(OR(X45=3,X45=2),5,5)))))))</f>
        <v/>
      </c>
      <c r="AB45" s="250" t="str">
        <f>IFERROR(VLOOKUP(Table2[[#This Row],[Column1]],$AC$4:$AD$6,2,0),"")</f>
        <v/>
      </c>
      <c r="AG45" s="206" t="str">
        <f>IFERROR(VLOOKUP(E45,List!$X$3:'List'!$Y$12,2,0),"")</f>
        <v/>
      </c>
    </row>
    <row r="46" spans="2:33" s="211" customFormat="1" ht="15.75" x14ac:dyDescent="0.25">
      <c r="B46" s="405"/>
      <c r="C46" s="406"/>
      <c r="D46" s="406"/>
      <c r="E46" s="406"/>
      <c r="F46" s="406"/>
      <c r="G46" s="407"/>
      <c r="H46" s="407"/>
      <c r="I46" s="407"/>
      <c r="J46" s="407"/>
      <c r="K46" s="407"/>
      <c r="L46" s="408" t="str">
        <f>IF(Table1[[#This Row],[Column19]]="", "", (Table1[[#This Row],[Column7]]-(1.96*Table1[[#This Row],[Column19]])))</f>
        <v/>
      </c>
      <c r="M46" s="408" t="str">
        <f>IF(Table1[[#This Row],[Column19]]="", "", (Table1[[#This Row],[Column7]]+(1.96*Table1[[#This Row],[Column19]])))</f>
        <v/>
      </c>
      <c r="N46" s="409"/>
      <c r="O46" s="409"/>
      <c r="P46" s="407"/>
      <c r="Q46" s="407"/>
      <c r="R46" s="407"/>
      <c r="S46" s="407"/>
      <c r="T46" s="410"/>
      <c r="U46" s="259"/>
      <c r="V46" s="45"/>
      <c r="W46" s="456" t="str">
        <f>IFERROR(HLOOKUP(Table1[[#This Row],[Column1]],Quality!$C$3:$AD$16,14,0),"")</f>
        <v/>
      </c>
      <c r="X46" s="458" t="str">
        <f t="shared" si="2"/>
        <v/>
      </c>
      <c r="Y46" s="453" t="str">
        <f t="shared" si="3"/>
        <v/>
      </c>
      <c r="Z46" s="452" t="str">
        <f>IF(Table2[[#This Row],[Column3]]="Drop","",IF(X46="","",IF(AND(X46=6,R46="Yes",S46="TX"),1,IF(AND(X46&lt;6,X46&gt;3,R46="Yes",S46="TX"),2,IF(AND(X46&lt;7,X46&gt;3,R46="Yes",S46="CT"),3,IF(AND(X46&lt;7,X46&gt;3,R46="NO"),4,IF(OR(X46=3,X46=2),5,5)))))))</f>
        <v/>
      </c>
      <c r="AB46" s="250" t="str">
        <f>IFERROR(VLOOKUP(Table2[[#This Row],[Column1]],$AC$4:$AD$6,2,0),"")</f>
        <v/>
      </c>
      <c r="AG46" s="206" t="str">
        <f>IFERROR(VLOOKUP(E46,List!$X$3:'List'!$Y$12,2,0),"")</f>
        <v/>
      </c>
    </row>
    <row r="47" spans="2:33" s="211" customFormat="1" ht="15.75" x14ac:dyDescent="0.25">
      <c r="B47" s="405"/>
      <c r="C47" s="406"/>
      <c r="D47" s="406"/>
      <c r="E47" s="406"/>
      <c r="F47" s="406"/>
      <c r="G47" s="407"/>
      <c r="H47" s="407"/>
      <c r="I47" s="407"/>
      <c r="J47" s="407"/>
      <c r="K47" s="407"/>
      <c r="L47" s="408" t="str">
        <f>IF(Table1[[#This Row],[Column19]]="", "", (Table1[[#This Row],[Column7]]-(1.96*Table1[[#This Row],[Column19]])))</f>
        <v/>
      </c>
      <c r="M47" s="408" t="str">
        <f>IF(Table1[[#This Row],[Column19]]="", "", (Table1[[#This Row],[Column7]]+(1.96*Table1[[#This Row],[Column19]])))</f>
        <v/>
      </c>
      <c r="N47" s="409"/>
      <c r="O47" s="409"/>
      <c r="P47" s="407"/>
      <c r="Q47" s="407"/>
      <c r="R47" s="407"/>
      <c r="S47" s="407"/>
      <c r="T47" s="410"/>
      <c r="U47" s="259"/>
      <c r="V47" s="45"/>
      <c r="W47" s="456" t="str">
        <f>IFERROR(HLOOKUP(Table1[[#This Row],[Column1]],Quality!$C$3:$AD$16,14,0),"")</f>
        <v/>
      </c>
      <c r="X47" s="458" t="str">
        <f t="shared" si="2"/>
        <v/>
      </c>
      <c r="Y47" s="453" t="str">
        <f t="shared" si="3"/>
        <v/>
      </c>
      <c r="Z47" s="452" t="str">
        <f>IF(Table2[[#This Row],[Column3]]="Drop","",IF(X47="","",IF(AND(X47=6,R47="Yes",S47="TX"),1,IF(AND(X47&lt;6,X47&gt;3,R47="Yes",S47="TX"),2,IF(AND(X47&lt;7,X47&gt;3,R47="Yes",S47="CT"),3,IF(AND(X47&lt;7,X47&gt;3,R47="NO"),4,IF(OR(X47=3,X47=2),5,5)))))))</f>
        <v/>
      </c>
      <c r="AB47" s="250" t="str">
        <f>IFERROR(VLOOKUP(Table2[[#This Row],[Column1]],$AC$4:$AD$6,2,0),"")</f>
        <v/>
      </c>
      <c r="AG47" s="206" t="str">
        <f>IFERROR(VLOOKUP(E47,List!$X$3:'List'!$Y$12,2,0),"")</f>
        <v/>
      </c>
    </row>
    <row r="48" spans="2:33" s="211" customFormat="1" ht="15.75" x14ac:dyDescent="0.25">
      <c r="B48" s="405"/>
      <c r="C48" s="406"/>
      <c r="D48" s="406"/>
      <c r="E48" s="406"/>
      <c r="F48" s="406"/>
      <c r="G48" s="407"/>
      <c r="H48" s="407"/>
      <c r="I48" s="407"/>
      <c r="J48" s="407"/>
      <c r="K48" s="407"/>
      <c r="L48" s="408" t="str">
        <f>IF(Table1[[#This Row],[Column19]]="", "", (Table1[[#This Row],[Column7]]-(1.96*Table1[[#This Row],[Column19]])))</f>
        <v/>
      </c>
      <c r="M48" s="408" t="str">
        <f>IF(Table1[[#This Row],[Column19]]="", "", (Table1[[#This Row],[Column7]]+(1.96*Table1[[#This Row],[Column19]])))</f>
        <v/>
      </c>
      <c r="N48" s="409"/>
      <c r="O48" s="409"/>
      <c r="P48" s="407"/>
      <c r="Q48" s="407"/>
      <c r="R48" s="407"/>
      <c r="S48" s="407"/>
      <c r="T48" s="410"/>
      <c r="U48" s="259"/>
      <c r="V48" s="45"/>
      <c r="W48" s="456" t="str">
        <f>IFERROR(HLOOKUP(Table1[[#This Row],[Column1]],Quality!$C$3:$AD$16,14,0),"")</f>
        <v/>
      </c>
      <c r="X48" s="458" t="str">
        <f t="shared" si="2"/>
        <v/>
      </c>
      <c r="Y48" s="453" t="str">
        <f t="shared" si="3"/>
        <v/>
      </c>
      <c r="Z48" s="452" t="str">
        <f>IF(Table2[[#This Row],[Column3]]="Drop","",IF(X48="","",IF(AND(X48=6,R48="Yes",S48="TX"),1,IF(AND(X48&lt;6,X48&gt;3,R48="Yes",S48="TX"),2,IF(AND(X48&lt;7,X48&gt;3,R48="Yes",S48="CT"),3,IF(AND(X48&lt;7,X48&gt;3,R48="NO"),4,IF(OR(X48=3,X48=2),5,5)))))))</f>
        <v/>
      </c>
      <c r="AB48" s="250" t="str">
        <f>IFERROR(VLOOKUP(Table2[[#This Row],[Column1]],$AC$4:$AD$6,2,0),"")</f>
        <v/>
      </c>
      <c r="AG48" s="206" t="str">
        <f>IFERROR(VLOOKUP(E48,List!$X$3:'List'!$Y$12,2,0),"")</f>
        <v/>
      </c>
    </row>
    <row r="49" spans="2:33" s="211" customFormat="1" ht="15.75" x14ac:dyDescent="0.25">
      <c r="B49" s="405"/>
      <c r="C49" s="406"/>
      <c r="D49" s="406"/>
      <c r="E49" s="406"/>
      <c r="F49" s="406"/>
      <c r="G49" s="407"/>
      <c r="H49" s="407"/>
      <c r="I49" s="407"/>
      <c r="J49" s="407"/>
      <c r="K49" s="407"/>
      <c r="L49" s="408" t="str">
        <f>IF(Table1[[#This Row],[Column19]]="", "", (Table1[[#This Row],[Column7]]-(1.96*Table1[[#This Row],[Column19]])))</f>
        <v/>
      </c>
      <c r="M49" s="408" t="str">
        <f>IF(Table1[[#This Row],[Column19]]="", "", (Table1[[#This Row],[Column7]]+(1.96*Table1[[#This Row],[Column19]])))</f>
        <v/>
      </c>
      <c r="N49" s="409"/>
      <c r="O49" s="409"/>
      <c r="P49" s="407"/>
      <c r="Q49" s="407"/>
      <c r="R49" s="407"/>
      <c r="S49" s="407"/>
      <c r="T49" s="410"/>
      <c r="U49" s="259"/>
      <c r="V49" s="45"/>
      <c r="W49" s="456" t="str">
        <f>IFERROR(HLOOKUP(Table1[[#This Row],[Column1]],Quality!$C$3:$AD$16,14,0),"")</f>
        <v/>
      </c>
      <c r="X49" s="458" t="str">
        <f t="shared" si="2"/>
        <v/>
      </c>
      <c r="Y49" s="453" t="str">
        <f t="shared" si="3"/>
        <v/>
      </c>
      <c r="Z49" s="452" t="str">
        <f>IF(Table2[[#This Row],[Column3]]="Drop","",IF(X49="","",IF(AND(X49=6,R49="Yes",S49="TX"),1,IF(AND(X49&lt;6,X49&gt;3,R49="Yes",S49="TX"),2,IF(AND(X49&lt;7,X49&gt;3,R49="Yes",S49="CT"),3,IF(AND(X49&lt;7,X49&gt;3,R49="NO"),4,IF(OR(X49=3,X49=2),5,5)))))))</f>
        <v/>
      </c>
      <c r="AB49" s="250" t="str">
        <f>IFERROR(VLOOKUP(Table2[[#This Row],[Column1]],$AC$4:$AD$6,2,0),"")</f>
        <v/>
      </c>
      <c r="AG49" s="206" t="str">
        <f>IFERROR(VLOOKUP(E49,List!$X$3:'List'!$Y$12,2,0),"")</f>
        <v/>
      </c>
    </row>
    <row r="50" spans="2:33" s="211" customFormat="1" ht="15.75" x14ac:dyDescent="0.25">
      <c r="B50" s="405"/>
      <c r="C50" s="406"/>
      <c r="D50" s="406"/>
      <c r="E50" s="406"/>
      <c r="F50" s="406"/>
      <c r="G50" s="407"/>
      <c r="H50" s="407"/>
      <c r="I50" s="407"/>
      <c r="J50" s="407"/>
      <c r="K50" s="407"/>
      <c r="L50" s="408" t="str">
        <f>IF(Table1[[#This Row],[Column19]]="", "", (Table1[[#This Row],[Column7]]-(1.96*Table1[[#This Row],[Column19]])))</f>
        <v/>
      </c>
      <c r="M50" s="408" t="str">
        <f>IF(Table1[[#This Row],[Column19]]="", "", (Table1[[#This Row],[Column7]]+(1.96*Table1[[#This Row],[Column19]])))</f>
        <v/>
      </c>
      <c r="N50" s="409"/>
      <c r="O50" s="409"/>
      <c r="P50" s="407"/>
      <c r="Q50" s="407"/>
      <c r="R50" s="407"/>
      <c r="S50" s="407"/>
      <c r="T50" s="410"/>
      <c r="U50" s="259"/>
      <c r="V50" s="45"/>
      <c r="W50" s="456" t="str">
        <f>IFERROR(HLOOKUP(Table1[[#This Row],[Column1]],Quality!$C$3:$AD$16,14,0),"")</f>
        <v/>
      </c>
      <c r="X50" s="458" t="str">
        <f t="shared" si="2"/>
        <v/>
      </c>
      <c r="Y50" s="453" t="str">
        <f t="shared" si="3"/>
        <v/>
      </c>
      <c r="Z50" s="452" t="str">
        <f>IF(Table2[[#This Row],[Column3]]="Drop","",IF(X50="","",IF(AND(X50=6,R50="Yes",S50="TX"),1,IF(AND(X50&lt;6,X50&gt;3,R50="Yes",S50="TX"),2,IF(AND(X50&lt;7,X50&gt;3,R50="Yes",S50="CT"),3,IF(AND(X50&lt;7,X50&gt;3,R50="NO"),4,IF(OR(X50=3,X50=2),5,5)))))))</f>
        <v/>
      </c>
      <c r="AB50" s="250" t="str">
        <f>IFERROR(VLOOKUP(Table2[[#This Row],[Column1]],$AC$4:$AD$6,2,0),"")</f>
        <v/>
      </c>
      <c r="AG50" s="206" t="str">
        <f>IFERROR(VLOOKUP(E50,List!$X$3:'List'!$Y$12,2,0),"")</f>
        <v/>
      </c>
    </row>
    <row r="51" spans="2:33" s="211" customFormat="1" ht="15.75" x14ac:dyDescent="0.25">
      <c r="B51" s="405"/>
      <c r="C51" s="406"/>
      <c r="D51" s="406"/>
      <c r="E51" s="406"/>
      <c r="F51" s="406"/>
      <c r="G51" s="407"/>
      <c r="H51" s="407"/>
      <c r="I51" s="407"/>
      <c r="J51" s="407"/>
      <c r="K51" s="407"/>
      <c r="L51" s="408" t="str">
        <f>IF(Table1[[#This Row],[Column19]]="", "", (Table1[[#This Row],[Column7]]-(1.96*Table1[[#This Row],[Column19]])))</f>
        <v/>
      </c>
      <c r="M51" s="408" t="str">
        <f>IF(Table1[[#This Row],[Column19]]="", "", (Table1[[#This Row],[Column7]]+(1.96*Table1[[#This Row],[Column19]])))</f>
        <v/>
      </c>
      <c r="N51" s="409"/>
      <c r="O51" s="409"/>
      <c r="P51" s="407"/>
      <c r="Q51" s="407"/>
      <c r="R51" s="407"/>
      <c r="S51" s="407"/>
      <c r="T51" s="410"/>
      <c r="U51" s="259"/>
      <c r="V51" s="45"/>
      <c r="W51" s="456" t="str">
        <f>IFERROR(HLOOKUP(Table1[[#This Row],[Column1]],Quality!$C$3:$AD$16,14,0),"")</f>
        <v/>
      </c>
      <c r="X51" s="458" t="str">
        <f t="shared" si="2"/>
        <v/>
      </c>
      <c r="Y51" s="453" t="str">
        <f t="shared" si="3"/>
        <v/>
      </c>
      <c r="Z51" s="452" t="str">
        <f>IF(Table2[[#This Row],[Column3]]="Drop","",IF(X51="","",IF(AND(X51=6,R51="Yes",S51="TX"),1,IF(AND(X51&lt;6,X51&gt;3,R51="Yes",S51="TX"),2,IF(AND(X51&lt;7,X51&gt;3,R51="Yes",S51="CT"),3,IF(AND(X51&lt;7,X51&gt;3,R51="NO"),4,IF(OR(X51=3,X51=2),5,5)))))))</f>
        <v/>
      </c>
      <c r="AB51" s="250" t="str">
        <f>IFERROR(VLOOKUP(Table2[[#This Row],[Column1]],$AC$4:$AD$6,2,0),"")</f>
        <v/>
      </c>
      <c r="AG51" s="206" t="str">
        <f>IFERROR(VLOOKUP(E51,List!$X$3:'List'!$Y$12,2,0),"")</f>
        <v/>
      </c>
    </row>
    <row r="52" spans="2:33" s="211" customFormat="1" ht="15.75" x14ac:dyDescent="0.25">
      <c r="B52" s="405"/>
      <c r="C52" s="406"/>
      <c r="D52" s="406"/>
      <c r="E52" s="406"/>
      <c r="F52" s="406"/>
      <c r="G52" s="407"/>
      <c r="H52" s="407"/>
      <c r="I52" s="407"/>
      <c r="J52" s="407"/>
      <c r="K52" s="407"/>
      <c r="L52" s="408" t="str">
        <f>IF(Table1[[#This Row],[Column19]]="", "", (Table1[[#This Row],[Column7]]-(1.96*Table1[[#This Row],[Column19]])))</f>
        <v/>
      </c>
      <c r="M52" s="408" t="str">
        <f>IF(Table1[[#This Row],[Column19]]="", "", (Table1[[#This Row],[Column7]]+(1.96*Table1[[#This Row],[Column19]])))</f>
        <v/>
      </c>
      <c r="N52" s="409"/>
      <c r="O52" s="409"/>
      <c r="P52" s="407"/>
      <c r="Q52" s="407"/>
      <c r="R52" s="407"/>
      <c r="S52" s="407"/>
      <c r="T52" s="410"/>
      <c r="U52" s="259"/>
      <c r="V52" s="45"/>
      <c r="W52" s="456" t="str">
        <f>IFERROR(HLOOKUP(Table1[[#This Row],[Column1]],Quality!$C$3:$AD$16,14,0),"")</f>
        <v/>
      </c>
      <c r="X52" s="458" t="str">
        <f t="shared" si="2"/>
        <v/>
      </c>
      <c r="Y52" s="453" t="str">
        <f t="shared" si="3"/>
        <v/>
      </c>
      <c r="Z52" s="452" t="str">
        <f>IF(Table2[[#This Row],[Column3]]="Drop","",IF(X52="","",IF(AND(X52=6,R52="Yes",S52="TX"),1,IF(AND(X52&lt;6,X52&gt;3,R52="Yes",S52="TX"),2,IF(AND(X52&lt;7,X52&gt;3,R52="Yes",S52="CT"),3,IF(AND(X52&lt;7,X52&gt;3,R52="NO"),4,IF(OR(X52=3,X52=2),5,5)))))))</f>
        <v/>
      </c>
      <c r="AB52" s="250" t="str">
        <f>IFERROR(VLOOKUP(Table2[[#This Row],[Column1]],$AC$4:$AD$6,2,0),"")</f>
        <v/>
      </c>
      <c r="AG52" s="206" t="str">
        <f>IFERROR(VLOOKUP(E52,List!$X$3:'List'!$Y$12,2,0),"")</f>
        <v/>
      </c>
    </row>
    <row r="53" spans="2:33" s="211" customFormat="1" ht="15.75" x14ac:dyDescent="0.25">
      <c r="B53" s="405"/>
      <c r="C53" s="406"/>
      <c r="D53" s="406"/>
      <c r="E53" s="406"/>
      <c r="F53" s="406"/>
      <c r="G53" s="407"/>
      <c r="H53" s="407"/>
      <c r="I53" s="407"/>
      <c r="J53" s="407"/>
      <c r="K53" s="407"/>
      <c r="L53" s="408" t="str">
        <f>IF(Table1[[#This Row],[Column19]]="", "", (Table1[[#This Row],[Column7]]-(1.96*Table1[[#This Row],[Column19]])))</f>
        <v/>
      </c>
      <c r="M53" s="408" t="str">
        <f>IF(Table1[[#This Row],[Column19]]="", "", (Table1[[#This Row],[Column7]]+(1.96*Table1[[#This Row],[Column19]])))</f>
        <v/>
      </c>
      <c r="N53" s="409"/>
      <c r="O53" s="409"/>
      <c r="P53" s="407"/>
      <c r="Q53" s="407"/>
      <c r="R53" s="407"/>
      <c r="S53" s="407"/>
      <c r="T53" s="410"/>
      <c r="U53" s="259"/>
      <c r="V53" s="45"/>
      <c r="W53" s="456" t="str">
        <f>IFERROR(HLOOKUP(Table1[[#This Row],[Column1]],Quality!$C$3:$AD$16,14,0),"")</f>
        <v/>
      </c>
      <c r="X53" s="458" t="str">
        <f t="shared" si="2"/>
        <v/>
      </c>
      <c r="Y53" s="453" t="str">
        <f t="shared" si="3"/>
        <v/>
      </c>
      <c r="Z53" s="452" t="str">
        <f>IF(Table2[[#This Row],[Column3]]="Drop","",IF(X53="","",IF(AND(X53=6,R53="Yes",S53="TX"),1,IF(AND(X53&lt;6,X53&gt;3,R53="Yes",S53="TX"),2,IF(AND(X53&lt;7,X53&gt;3,R53="Yes",S53="CT"),3,IF(AND(X53&lt;7,X53&gt;3,R53="NO"),4,IF(OR(X53=3,X53=2),5,5)))))))</f>
        <v/>
      </c>
      <c r="AB53" s="250" t="str">
        <f>IFERROR(VLOOKUP(Table2[[#This Row],[Column1]],$AC$4:$AD$6,2,0),"")</f>
        <v/>
      </c>
      <c r="AG53" s="206" t="str">
        <f>IFERROR(VLOOKUP(E53,List!$X$3:'List'!$Y$12,2,0),"")</f>
        <v/>
      </c>
    </row>
    <row r="54" spans="2:33" s="211" customFormat="1" ht="15.75" x14ac:dyDescent="0.25">
      <c r="B54" s="405"/>
      <c r="C54" s="406"/>
      <c r="D54" s="406"/>
      <c r="E54" s="406"/>
      <c r="F54" s="406"/>
      <c r="G54" s="407"/>
      <c r="H54" s="407"/>
      <c r="I54" s="407"/>
      <c r="J54" s="407"/>
      <c r="K54" s="407"/>
      <c r="L54" s="408" t="str">
        <f>IF(Table1[[#This Row],[Column19]]="", "", (Table1[[#This Row],[Column7]]-(1.96*Table1[[#This Row],[Column19]])))</f>
        <v/>
      </c>
      <c r="M54" s="408" t="str">
        <f>IF(Table1[[#This Row],[Column19]]="", "", (Table1[[#This Row],[Column7]]+(1.96*Table1[[#This Row],[Column19]])))</f>
        <v/>
      </c>
      <c r="N54" s="409"/>
      <c r="O54" s="409"/>
      <c r="P54" s="407"/>
      <c r="Q54" s="407"/>
      <c r="R54" s="407"/>
      <c r="S54" s="407"/>
      <c r="T54" s="410"/>
      <c r="U54" s="259"/>
      <c r="V54" s="45"/>
      <c r="W54" s="456" t="str">
        <f>IFERROR(HLOOKUP(Table1[[#This Row],[Column1]],Quality!$C$3:$AD$16,14,0),"")</f>
        <v/>
      </c>
      <c r="X54" s="458" t="str">
        <f t="shared" si="2"/>
        <v/>
      </c>
      <c r="Y54" s="453" t="str">
        <f t="shared" si="3"/>
        <v/>
      </c>
      <c r="Z54" s="452" t="str">
        <f>IF(Table2[[#This Row],[Column3]]="Drop","",IF(X54="","",IF(AND(X54=6,R54="Yes",S54="TX"),1,IF(AND(X54&lt;6,X54&gt;3,R54="Yes",S54="TX"),2,IF(AND(X54&lt;7,X54&gt;3,R54="Yes",S54="CT"),3,IF(AND(X54&lt;7,X54&gt;3,R54="NO"),4,IF(OR(X54=3,X54=2),5,5)))))))</f>
        <v/>
      </c>
      <c r="AB54" s="250" t="str">
        <f>IFERROR(VLOOKUP(Table2[[#This Row],[Column1]],$AC$4:$AD$6,2,0),"")</f>
        <v/>
      </c>
      <c r="AG54" s="206" t="str">
        <f>IFERROR(VLOOKUP(E54,List!$X$3:'List'!$Y$12,2,0),"")</f>
        <v/>
      </c>
    </row>
    <row r="55" spans="2:33" s="211" customFormat="1" ht="15.75" x14ac:dyDescent="0.25">
      <c r="B55" s="405"/>
      <c r="C55" s="406"/>
      <c r="D55" s="406"/>
      <c r="E55" s="406"/>
      <c r="F55" s="406"/>
      <c r="G55" s="407"/>
      <c r="H55" s="407"/>
      <c r="I55" s="407"/>
      <c r="J55" s="407"/>
      <c r="K55" s="407"/>
      <c r="L55" s="408" t="str">
        <f>IF(Table1[[#This Row],[Column19]]="", "", (Table1[[#This Row],[Column7]]-(1.96*Table1[[#This Row],[Column19]])))</f>
        <v/>
      </c>
      <c r="M55" s="408" t="str">
        <f>IF(Table1[[#This Row],[Column19]]="", "", (Table1[[#This Row],[Column7]]+(1.96*Table1[[#This Row],[Column19]])))</f>
        <v/>
      </c>
      <c r="N55" s="409"/>
      <c r="O55" s="409"/>
      <c r="P55" s="407"/>
      <c r="Q55" s="407"/>
      <c r="R55" s="407"/>
      <c r="S55" s="407"/>
      <c r="T55" s="410"/>
      <c r="U55" s="259"/>
      <c r="V55" s="45"/>
      <c r="W55" s="456" t="str">
        <f>IFERROR(HLOOKUP(Table1[[#This Row],[Column1]],Quality!$C$3:$AD$16,14,0),"")</f>
        <v/>
      </c>
      <c r="X55" s="458" t="str">
        <f t="shared" si="2"/>
        <v/>
      </c>
      <c r="Y55" s="453" t="str">
        <f t="shared" si="3"/>
        <v/>
      </c>
      <c r="Z55" s="452" t="str">
        <f>IF(Table2[[#This Row],[Column3]]="Drop","",IF(X55="","",IF(AND(X55=6,R55="Yes",S55="TX"),1,IF(AND(X55&lt;6,X55&gt;3,R55="Yes",S55="TX"),2,IF(AND(X55&lt;7,X55&gt;3,R55="Yes",S55="CT"),3,IF(AND(X55&lt;7,X55&gt;3,R55="NO"),4,IF(OR(X55=3,X55=2),5,5)))))))</f>
        <v/>
      </c>
      <c r="AB55" s="250" t="str">
        <f>IFERROR(VLOOKUP(Table2[[#This Row],[Column1]],$AC$4:$AD$6,2,0),"")</f>
        <v/>
      </c>
      <c r="AG55" s="206" t="str">
        <f>IFERROR(VLOOKUP(E55,List!$X$3:'List'!$Y$12,2,0),"")</f>
        <v/>
      </c>
    </row>
    <row r="56" spans="2:33" s="211" customFormat="1" ht="15.75" x14ac:dyDescent="0.25">
      <c r="B56" s="405"/>
      <c r="C56" s="406"/>
      <c r="D56" s="406"/>
      <c r="E56" s="406"/>
      <c r="F56" s="406"/>
      <c r="G56" s="407"/>
      <c r="H56" s="407"/>
      <c r="I56" s="407"/>
      <c r="J56" s="407"/>
      <c r="K56" s="407"/>
      <c r="L56" s="408" t="str">
        <f>IF(Table1[[#This Row],[Column19]]="", "", (Table1[[#This Row],[Column7]]-(1.96*Table1[[#This Row],[Column19]])))</f>
        <v/>
      </c>
      <c r="M56" s="408" t="str">
        <f>IF(Table1[[#This Row],[Column19]]="", "", (Table1[[#This Row],[Column7]]+(1.96*Table1[[#This Row],[Column19]])))</f>
        <v/>
      </c>
      <c r="N56" s="409"/>
      <c r="O56" s="409"/>
      <c r="P56" s="407"/>
      <c r="Q56" s="407"/>
      <c r="R56" s="407"/>
      <c r="S56" s="407"/>
      <c r="T56" s="410"/>
      <c r="U56" s="259"/>
      <c r="V56" s="45"/>
      <c r="W56" s="456" t="str">
        <f>IFERROR(HLOOKUP(Table1[[#This Row],[Column1]],Quality!$C$3:$AD$16,14,0),"")</f>
        <v/>
      </c>
      <c r="X56" s="458" t="str">
        <f t="shared" si="2"/>
        <v/>
      </c>
      <c r="Y56" s="453" t="str">
        <f t="shared" si="3"/>
        <v/>
      </c>
      <c r="Z56" s="452" t="str">
        <f>IF(Table2[[#This Row],[Column3]]="Drop","",IF(X56="","",IF(AND(X56=6,R56="Yes",S56="TX"),1,IF(AND(X56&lt;6,X56&gt;3,R56="Yes",S56="TX"),2,IF(AND(X56&lt;7,X56&gt;3,R56="Yes",S56="CT"),3,IF(AND(X56&lt;7,X56&gt;3,R56="NO"),4,IF(OR(X56=3,X56=2),5,5)))))))</f>
        <v/>
      </c>
      <c r="AB56" s="250" t="str">
        <f>IFERROR(VLOOKUP(Table2[[#This Row],[Column1]],$AC$4:$AD$6,2,0),"")</f>
        <v/>
      </c>
      <c r="AG56" s="206" t="str">
        <f>IFERROR(VLOOKUP(E56,List!$X$3:'List'!$Y$12,2,0),"")</f>
        <v/>
      </c>
    </row>
    <row r="57" spans="2:33" s="211" customFormat="1" ht="15.75" x14ac:dyDescent="0.25">
      <c r="B57" s="405"/>
      <c r="C57" s="406"/>
      <c r="D57" s="406"/>
      <c r="E57" s="406"/>
      <c r="F57" s="406"/>
      <c r="G57" s="407"/>
      <c r="H57" s="407"/>
      <c r="I57" s="407"/>
      <c r="J57" s="407"/>
      <c r="K57" s="407"/>
      <c r="L57" s="408" t="str">
        <f>IF(Table1[[#This Row],[Column19]]="", "", (Table1[[#This Row],[Column7]]-(1.96*Table1[[#This Row],[Column19]])))</f>
        <v/>
      </c>
      <c r="M57" s="408" t="str">
        <f>IF(Table1[[#This Row],[Column19]]="", "", (Table1[[#This Row],[Column7]]+(1.96*Table1[[#This Row],[Column19]])))</f>
        <v/>
      </c>
      <c r="N57" s="409"/>
      <c r="O57" s="409"/>
      <c r="P57" s="407"/>
      <c r="Q57" s="407"/>
      <c r="R57" s="407"/>
      <c r="S57" s="407"/>
      <c r="T57" s="410"/>
      <c r="U57" s="259"/>
      <c r="V57" s="45"/>
      <c r="W57" s="456" t="str">
        <f>IFERROR(HLOOKUP(Table1[[#This Row],[Column1]],Quality!$C$3:$AD$16,14,0),"")</f>
        <v/>
      </c>
      <c r="X57" s="458" t="str">
        <f t="shared" si="2"/>
        <v/>
      </c>
      <c r="Y57" s="453" t="str">
        <f t="shared" si="3"/>
        <v/>
      </c>
      <c r="Z57" s="452" t="str">
        <f>IF(Table2[[#This Row],[Column3]]="Drop","",IF(X57="","",IF(AND(X57=6,R57="Yes",S57="TX"),1,IF(AND(X57&lt;6,X57&gt;3,R57="Yes",S57="TX"),2,IF(AND(X57&lt;7,X57&gt;3,R57="Yes",S57="CT"),3,IF(AND(X57&lt;7,X57&gt;3,R57="NO"),4,IF(OR(X57=3,X57=2),5,5)))))))</f>
        <v/>
      </c>
      <c r="AB57" s="250" t="str">
        <f>IFERROR(VLOOKUP(Table2[[#This Row],[Column1]],$AC$4:$AD$6,2,0),"")</f>
        <v/>
      </c>
      <c r="AG57" s="206" t="str">
        <f>IFERROR(VLOOKUP(E57,List!$X$3:'List'!$Y$12,2,0),"")</f>
        <v/>
      </c>
    </row>
    <row r="58" spans="2:33" s="211" customFormat="1" ht="15.75" x14ac:dyDescent="0.25">
      <c r="B58" s="405"/>
      <c r="C58" s="406"/>
      <c r="D58" s="406"/>
      <c r="E58" s="406"/>
      <c r="F58" s="406"/>
      <c r="G58" s="407"/>
      <c r="H58" s="407"/>
      <c r="I58" s="407"/>
      <c r="J58" s="407"/>
      <c r="K58" s="407"/>
      <c r="L58" s="408" t="str">
        <f>IF(Table1[[#This Row],[Column19]]="", "", (Table1[[#This Row],[Column7]]-(1.96*Table1[[#This Row],[Column19]])))</f>
        <v/>
      </c>
      <c r="M58" s="408" t="str">
        <f>IF(Table1[[#This Row],[Column19]]="", "", (Table1[[#This Row],[Column7]]+(1.96*Table1[[#This Row],[Column19]])))</f>
        <v/>
      </c>
      <c r="N58" s="409"/>
      <c r="O58" s="409"/>
      <c r="P58" s="407"/>
      <c r="Q58" s="407"/>
      <c r="R58" s="407"/>
      <c r="S58" s="407"/>
      <c r="T58" s="410"/>
      <c r="U58" s="259"/>
      <c r="V58" s="45"/>
      <c r="W58" s="456" t="str">
        <f>IFERROR(HLOOKUP(Table1[[#This Row],[Column1]],Quality!$C$3:$AD$16,14,0),"")</f>
        <v/>
      </c>
      <c r="X58" s="458" t="str">
        <f t="shared" si="2"/>
        <v/>
      </c>
      <c r="Y58" s="453" t="str">
        <f t="shared" si="3"/>
        <v/>
      </c>
      <c r="Z58" s="452" t="str">
        <f>IF(Table2[[#This Row],[Column3]]="Drop","",IF(X58="","",IF(AND(X58=6,R58="Yes",S58="TX"),1,IF(AND(X58&lt;6,X58&gt;3,R58="Yes",S58="TX"),2,IF(AND(X58&lt;7,X58&gt;3,R58="Yes",S58="CT"),3,IF(AND(X58&lt;7,X58&gt;3,R58="NO"),4,IF(OR(X58=3,X58=2),5,5)))))))</f>
        <v/>
      </c>
      <c r="AB58" s="250" t="str">
        <f>IFERROR(VLOOKUP(Table2[[#This Row],[Column1]],$AC$4:$AD$6,2,0),"")</f>
        <v/>
      </c>
      <c r="AG58" s="206" t="str">
        <f>IFERROR(VLOOKUP(E58,List!$X$3:'List'!$Y$12,2,0),"")</f>
        <v/>
      </c>
    </row>
    <row r="59" spans="2:33" s="211" customFormat="1" ht="15.75" x14ac:dyDescent="0.25">
      <c r="B59" s="405"/>
      <c r="C59" s="406"/>
      <c r="D59" s="406"/>
      <c r="E59" s="406"/>
      <c r="F59" s="406"/>
      <c r="G59" s="407"/>
      <c r="H59" s="407"/>
      <c r="I59" s="407"/>
      <c r="J59" s="407"/>
      <c r="K59" s="407"/>
      <c r="L59" s="408" t="str">
        <f>IF(Table1[[#This Row],[Column19]]="", "", (Table1[[#This Row],[Column7]]-(1.96*Table1[[#This Row],[Column19]])))</f>
        <v/>
      </c>
      <c r="M59" s="408" t="str">
        <f>IF(Table1[[#This Row],[Column19]]="", "", (Table1[[#This Row],[Column7]]+(1.96*Table1[[#This Row],[Column19]])))</f>
        <v/>
      </c>
      <c r="N59" s="409"/>
      <c r="O59" s="409"/>
      <c r="P59" s="407"/>
      <c r="Q59" s="407"/>
      <c r="R59" s="407"/>
      <c r="S59" s="407"/>
      <c r="T59" s="410"/>
      <c r="U59" s="259"/>
      <c r="V59" s="45"/>
      <c r="W59" s="456" t="str">
        <f>IFERROR(HLOOKUP(Table1[[#This Row],[Column1]],Quality!$C$3:$AD$16,14,0),"")</f>
        <v/>
      </c>
      <c r="X59" s="458" t="str">
        <f t="shared" si="2"/>
        <v/>
      </c>
      <c r="Y59" s="453" t="str">
        <f t="shared" si="3"/>
        <v/>
      </c>
      <c r="Z59" s="452" t="str">
        <f>IF(Table2[[#This Row],[Column3]]="Drop","",IF(X59="","",IF(AND(X59=6,R59="Yes",S59="TX"),1,IF(AND(X59&lt;6,X59&gt;3,R59="Yes",S59="TX"),2,IF(AND(X59&lt;7,X59&gt;3,R59="Yes",S59="CT"),3,IF(AND(X59&lt;7,X59&gt;3,R59="NO"),4,IF(OR(X59=3,X59=2),5,5)))))))</f>
        <v/>
      </c>
      <c r="AB59" s="250" t="str">
        <f>IFERROR(VLOOKUP(Table2[[#This Row],[Column1]],$AC$4:$AD$6,2,0),"")</f>
        <v/>
      </c>
      <c r="AG59" s="206" t="str">
        <f>IFERROR(VLOOKUP(E59,List!$X$3:'List'!$Y$12,2,0),"")</f>
        <v/>
      </c>
    </row>
    <row r="60" spans="2:33" s="211" customFormat="1" ht="15.75" x14ac:dyDescent="0.25">
      <c r="B60" s="405"/>
      <c r="C60" s="406"/>
      <c r="D60" s="406"/>
      <c r="E60" s="406"/>
      <c r="F60" s="406"/>
      <c r="G60" s="407"/>
      <c r="H60" s="407"/>
      <c r="I60" s="407"/>
      <c r="J60" s="407"/>
      <c r="K60" s="407"/>
      <c r="L60" s="408" t="str">
        <f>IF(Table1[[#This Row],[Column19]]="", "", (Table1[[#This Row],[Column7]]-(1.96*Table1[[#This Row],[Column19]])))</f>
        <v/>
      </c>
      <c r="M60" s="408" t="str">
        <f>IF(Table1[[#This Row],[Column19]]="", "", (Table1[[#This Row],[Column7]]+(1.96*Table1[[#This Row],[Column19]])))</f>
        <v/>
      </c>
      <c r="N60" s="409"/>
      <c r="O60" s="409"/>
      <c r="P60" s="407"/>
      <c r="Q60" s="407"/>
      <c r="R60" s="407"/>
      <c r="S60" s="407"/>
      <c r="T60" s="410"/>
      <c r="U60" s="259"/>
      <c r="V60" s="45"/>
      <c r="W60" s="456" t="str">
        <f>IFERROR(HLOOKUP(Table1[[#This Row],[Column1]],Quality!$C$3:$AD$16,14,0),"")</f>
        <v/>
      </c>
      <c r="X60" s="458" t="str">
        <f t="shared" si="2"/>
        <v/>
      </c>
      <c r="Y60" s="453" t="str">
        <f t="shared" si="3"/>
        <v/>
      </c>
      <c r="Z60" s="452" t="str">
        <f>IF(Table2[[#This Row],[Column3]]="Drop","",IF(X60="","",IF(AND(X60=6,R60="Yes",S60="TX"),1,IF(AND(X60&lt;6,X60&gt;3,R60="Yes",S60="TX"),2,IF(AND(X60&lt;7,X60&gt;3,R60="Yes",S60="CT"),3,IF(AND(X60&lt;7,X60&gt;3,R60="NO"),4,IF(OR(X60=3,X60=2),5,5)))))))</f>
        <v/>
      </c>
      <c r="AB60" s="250" t="str">
        <f>IFERROR(VLOOKUP(Table2[[#This Row],[Column1]],$AC$4:$AD$6,2,0),"")</f>
        <v/>
      </c>
      <c r="AG60" s="206" t="str">
        <f>IFERROR(VLOOKUP(E60,List!$X$3:'List'!$Y$12,2,0),"")</f>
        <v/>
      </c>
    </row>
    <row r="61" spans="2:33" s="211" customFormat="1" ht="15.75" x14ac:dyDescent="0.25">
      <c r="B61" s="405"/>
      <c r="C61" s="406"/>
      <c r="D61" s="406"/>
      <c r="E61" s="406"/>
      <c r="F61" s="406"/>
      <c r="G61" s="407"/>
      <c r="H61" s="407"/>
      <c r="I61" s="407"/>
      <c r="J61" s="407"/>
      <c r="K61" s="407"/>
      <c r="L61" s="408" t="str">
        <f>IF(Table1[[#This Row],[Column19]]="", "", (Table1[[#This Row],[Column7]]-(1.96*Table1[[#This Row],[Column19]])))</f>
        <v/>
      </c>
      <c r="M61" s="408" t="str">
        <f>IF(Table1[[#This Row],[Column19]]="", "", (Table1[[#This Row],[Column7]]+(1.96*Table1[[#This Row],[Column19]])))</f>
        <v/>
      </c>
      <c r="N61" s="409"/>
      <c r="O61" s="409"/>
      <c r="P61" s="407"/>
      <c r="Q61" s="407"/>
      <c r="R61" s="407"/>
      <c r="S61" s="407"/>
      <c r="T61" s="410"/>
      <c r="U61" s="259"/>
      <c r="V61" s="45"/>
      <c r="W61" s="456" t="str">
        <f>IFERROR(HLOOKUP(Table1[[#This Row],[Column1]],Quality!$C$3:$AD$16,14,0),"")</f>
        <v/>
      </c>
      <c r="X61" s="458" t="str">
        <f t="shared" si="2"/>
        <v/>
      </c>
      <c r="Y61" s="453" t="str">
        <f t="shared" si="3"/>
        <v/>
      </c>
      <c r="Z61" s="452" t="str">
        <f>IF(Table2[[#This Row],[Column3]]="Drop","",IF(X61="","",IF(AND(X61=6,R61="Yes",S61="TX"),1,IF(AND(X61&lt;6,X61&gt;3,R61="Yes",S61="TX"),2,IF(AND(X61&lt;7,X61&gt;3,R61="Yes",S61="CT"),3,IF(AND(X61&lt;7,X61&gt;3,R61="NO"),4,IF(OR(X61=3,X61=2),5,5)))))))</f>
        <v/>
      </c>
      <c r="AB61" s="250" t="str">
        <f>IFERROR(VLOOKUP(Table2[[#This Row],[Column1]],$AC$4:$AD$6,2,0),"")</f>
        <v/>
      </c>
      <c r="AG61" s="206" t="str">
        <f>IFERROR(VLOOKUP(E61,List!$X$3:'List'!$Y$12,2,0),"")</f>
        <v/>
      </c>
    </row>
    <row r="62" spans="2:33" s="211" customFormat="1" ht="15.75" x14ac:dyDescent="0.25">
      <c r="B62" s="405"/>
      <c r="C62" s="406"/>
      <c r="D62" s="406"/>
      <c r="E62" s="406"/>
      <c r="F62" s="406"/>
      <c r="G62" s="407"/>
      <c r="H62" s="407"/>
      <c r="I62" s="407"/>
      <c r="J62" s="407"/>
      <c r="K62" s="407"/>
      <c r="L62" s="408" t="str">
        <f>IF(Table1[[#This Row],[Column19]]="", "", (Table1[[#This Row],[Column7]]-(1.96*Table1[[#This Row],[Column19]])))</f>
        <v/>
      </c>
      <c r="M62" s="408" t="str">
        <f>IF(Table1[[#This Row],[Column19]]="", "", (Table1[[#This Row],[Column7]]+(1.96*Table1[[#This Row],[Column19]])))</f>
        <v/>
      </c>
      <c r="N62" s="409"/>
      <c r="O62" s="409"/>
      <c r="P62" s="407"/>
      <c r="Q62" s="407"/>
      <c r="R62" s="407"/>
      <c r="S62" s="407"/>
      <c r="T62" s="410"/>
      <c r="U62" s="259"/>
      <c r="V62" s="45"/>
      <c r="W62" s="456" t="str">
        <f>IFERROR(HLOOKUP(Table1[[#This Row],[Column1]],Quality!$C$3:$AD$16,14,0),"")</f>
        <v/>
      </c>
      <c r="X62" s="458" t="str">
        <f t="shared" si="2"/>
        <v/>
      </c>
      <c r="Y62" s="453" t="str">
        <f t="shared" si="3"/>
        <v/>
      </c>
      <c r="Z62" s="452" t="str">
        <f>IF(Table2[[#This Row],[Column3]]="Drop","",IF(X62="","",IF(AND(X62=6,R62="Yes",S62="TX"),1,IF(AND(X62&lt;6,X62&gt;3,R62="Yes",S62="TX"),2,IF(AND(X62&lt;7,X62&gt;3,R62="Yes",S62="CT"),3,IF(AND(X62&lt;7,X62&gt;3,R62="NO"),4,IF(OR(X62=3,X62=2),5,5)))))))</f>
        <v/>
      </c>
      <c r="AB62" s="250" t="str">
        <f>IFERROR(VLOOKUP(Table2[[#This Row],[Column1]],$AC$4:$AD$6,2,0),"")</f>
        <v/>
      </c>
      <c r="AG62" s="206" t="str">
        <f>IFERROR(VLOOKUP(E62,List!$X$3:'List'!$Y$12,2,0),"")</f>
        <v/>
      </c>
    </row>
    <row r="63" spans="2:33" s="211" customFormat="1" ht="15.75" x14ac:dyDescent="0.25">
      <c r="B63" s="405"/>
      <c r="C63" s="406"/>
      <c r="D63" s="406"/>
      <c r="E63" s="406"/>
      <c r="F63" s="406"/>
      <c r="G63" s="407"/>
      <c r="H63" s="407"/>
      <c r="I63" s="407"/>
      <c r="J63" s="407"/>
      <c r="K63" s="407"/>
      <c r="L63" s="408" t="str">
        <f>IF(Table1[[#This Row],[Column19]]="", "", (Table1[[#This Row],[Column7]]-(1.96*Table1[[#This Row],[Column19]])))</f>
        <v/>
      </c>
      <c r="M63" s="408" t="str">
        <f>IF(Table1[[#This Row],[Column19]]="", "", (Table1[[#This Row],[Column7]]+(1.96*Table1[[#This Row],[Column19]])))</f>
        <v/>
      </c>
      <c r="N63" s="409"/>
      <c r="O63" s="409"/>
      <c r="P63" s="407"/>
      <c r="Q63" s="407"/>
      <c r="R63" s="407"/>
      <c r="S63" s="407"/>
      <c r="T63" s="410"/>
      <c r="U63" s="259"/>
      <c r="V63" s="45"/>
      <c r="W63" s="456" t="str">
        <f>IFERROR(HLOOKUP(Table1[[#This Row],[Column1]],Quality!$C$3:$AD$16,14,0),"")</f>
        <v/>
      </c>
      <c r="X63" s="458" t="str">
        <f t="shared" si="2"/>
        <v/>
      </c>
      <c r="Y63" s="453" t="str">
        <f t="shared" si="3"/>
        <v/>
      </c>
      <c r="Z63" s="452" t="str">
        <f>IF(Table2[[#This Row],[Column3]]="Drop","",IF(X63="","",IF(AND(X63=6,R63="Yes",S63="TX"),1,IF(AND(X63&lt;6,X63&gt;3,R63="Yes",S63="TX"),2,IF(AND(X63&lt;7,X63&gt;3,R63="Yes",S63="CT"),3,IF(AND(X63&lt;7,X63&gt;3,R63="NO"),4,IF(OR(X63=3,X63=2),5,5)))))))</f>
        <v/>
      </c>
      <c r="AB63" s="250" t="str">
        <f>IFERROR(VLOOKUP(Table2[[#This Row],[Column1]],$AC$4:$AD$6,2,0),"")</f>
        <v/>
      </c>
      <c r="AG63" s="206" t="str">
        <f>IFERROR(VLOOKUP(E63,List!$X$3:'List'!$Y$12,2,0),"")</f>
        <v/>
      </c>
    </row>
    <row r="64" spans="2:33" s="211" customFormat="1" ht="15.75" x14ac:dyDescent="0.25">
      <c r="B64" s="405"/>
      <c r="C64" s="406"/>
      <c r="D64" s="406"/>
      <c r="E64" s="406"/>
      <c r="F64" s="406"/>
      <c r="G64" s="407"/>
      <c r="H64" s="407"/>
      <c r="I64" s="407"/>
      <c r="J64" s="407"/>
      <c r="K64" s="407"/>
      <c r="L64" s="408" t="str">
        <f>IF(Table1[[#This Row],[Column19]]="", "", (Table1[[#This Row],[Column7]]-(1.96*Table1[[#This Row],[Column19]])))</f>
        <v/>
      </c>
      <c r="M64" s="408" t="str">
        <f>IF(Table1[[#This Row],[Column19]]="", "", (Table1[[#This Row],[Column7]]+(1.96*Table1[[#This Row],[Column19]])))</f>
        <v/>
      </c>
      <c r="N64" s="409"/>
      <c r="O64" s="409"/>
      <c r="P64" s="407"/>
      <c r="Q64" s="407"/>
      <c r="R64" s="407"/>
      <c r="S64" s="407"/>
      <c r="T64" s="410"/>
      <c r="U64" s="259"/>
      <c r="V64" s="45"/>
      <c r="W64" s="456" t="str">
        <f>IFERROR(HLOOKUP(Table1[[#This Row],[Column1]],Quality!$C$3:$AD$16,14,0),"")</f>
        <v/>
      </c>
      <c r="X64" s="458" t="str">
        <f t="shared" si="2"/>
        <v/>
      </c>
      <c r="Y64" s="453" t="str">
        <f t="shared" si="3"/>
        <v/>
      </c>
      <c r="Z64" s="452" t="str">
        <f>IF(Table2[[#This Row],[Column3]]="Drop","",IF(X64="","",IF(AND(X64=6,R64="Yes",S64="TX"),1,IF(AND(X64&lt;6,X64&gt;3,R64="Yes",S64="TX"),2,IF(AND(X64&lt;7,X64&gt;3,R64="Yes",S64="CT"),3,IF(AND(X64&lt;7,X64&gt;3,R64="NO"),4,IF(OR(X64=3,X64=2),5,5)))))))</f>
        <v/>
      </c>
      <c r="AB64" s="250" t="str">
        <f>IFERROR(VLOOKUP(Table2[[#This Row],[Column1]],$AC$4:$AD$6,2,0),"")</f>
        <v/>
      </c>
      <c r="AG64" s="206" t="str">
        <f>IFERROR(VLOOKUP(E64,List!$X$3:'List'!$Y$12,2,0),"")</f>
        <v/>
      </c>
    </row>
    <row r="65" spans="2:33" s="211" customFormat="1" ht="15.75" x14ac:dyDescent="0.25">
      <c r="B65" s="405"/>
      <c r="C65" s="406"/>
      <c r="D65" s="406"/>
      <c r="E65" s="406"/>
      <c r="F65" s="406"/>
      <c r="G65" s="407"/>
      <c r="H65" s="407"/>
      <c r="I65" s="407"/>
      <c r="J65" s="407"/>
      <c r="K65" s="407"/>
      <c r="L65" s="408" t="str">
        <f>IF(Table1[[#This Row],[Column19]]="", "", (Table1[[#This Row],[Column7]]-(1.96*Table1[[#This Row],[Column19]])))</f>
        <v/>
      </c>
      <c r="M65" s="408" t="str">
        <f>IF(Table1[[#This Row],[Column19]]="", "", (Table1[[#This Row],[Column7]]+(1.96*Table1[[#This Row],[Column19]])))</f>
        <v/>
      </c>
      <c r="N65" s="409"/>
      <c r="O65" s="409"/>
      <c r="P65" s="407"/>
      <c r="Q65" s="407"/>
      <c r="R65" s="407"/>
      <c r="S65" s="407"/>
      <c r="T65" s="410"/>
      <c r="U65" s="259"/>
      <c r="V65" s="45"/>
      <c r="W65" s="456" t="str">
        <f>IFERROR(HLOOKUP(Table1[[#This Row],[Column1]],Quality!$C$3:$AD$16,14,0),"")</f>
        <v/>
      </c>
      <c r="X65" s="458" t="str">
        <f t="shared" si="2"/>
        <v/>
      </c>
      <c r="Y65" s="453" t="str">
        <f t="shared" si="3"/>
        <v/>
      </c>
      <c r="Z65" s="452" t="str">
        <f>IF(Table2[[#This Row],[Column3]]="Drop","",IF(X65="","",IF(AND(X65=6,R65="Yes",S65="TX"),1,IF(AND(X65&lt;6,X65&gt;3,R65="Yes",S65="TX"),2,IF(AND(X65&lt;7,X65&gt;3,R65="Yes",S65="CT"),3,IF(AND(X65&lt;7,X65&gt;3,R65="NO"),4,IF(OR(X65=3,X65=2),5,5)))))))</f>
        <v/>
      </c>
      <c r="AB65" s="250" t="str">
        <f>IFERROR(VLOOKUP(Table2[[#This Row],[Column1]],$AC$4:$AD$6,2,0),"")</f>
        <v/>
      </c>
      <c r="AG65" s="206" t="str">
        <f>IFERROR(VLOOKUP(E65,List!$X$3:'List'!$Y$12,2,0),"")</f>
        <v/>
      </c>
    </row>
    <row r="66" spans="2:33" s="211" customFormat="1" ht="15.75" x14ac:dyDescent="0.25">
      <c r="B66" s="405"/>
      <c r="C66" s="406"/>
      <c r="D66" s="406"/>
      <c r="E66" s="406"/>
      <c r="F66" s="406"/>
      <c r="G66" s="407"/>
      <c r="H66" s="407"/>
      <c r="I66" s="407"/>
      <c r="J66" s="407"/>
      <c r="K66" s="407"/>
      <c r="L66" s="408" t="str">
        <f>IF(Table1[[#This Row],[Column19]]="", "", (Table1[[#This Row],[Column7]]-(1.96*Table1[[#This Row],[Column19]])))</f>
        <v/>
      </c>
      <c r="M66" s="408" t="str">
        <f>IF(Table1[[#This Row],[Column19]]="", "", (Table1[[#This Row],[Column7]]+(1.96*Table1[[#This Row],[Column19]])))</f>
        <v/>
      </c>
      <c r="N66" s="409"/>
      <c r="O66" s="409"/>
      <c r="P66" s="407"/>
      <c r="Q66" s="407"/>
      <c r="R66" s="407"/>
      <c r="S66" s="407"/>
      <c r="T66" s="410"/>
      <c r="U66" s="259"/>
      <c r="V66" s="45"/>
      <c r="W66" s="456" t="str">
        <f>IFERROR(HLOOKUP(Table1[[#This Row],[Column1]],Quality!$C$3:$AD$16,14,0),"")</f>
        <v/>
      </c>
      <c r="X66" s="458" t="str">
        <f t="shared" si="2"/>
        <v/>
      </c>
      <c r="Y66" s="453" t="str">
        <f t="shared" si="3"/>
        <v/>
      </c>
      <c r="Z66" s="452" t="str">
        <f>IF(Table2[[#This Row],[Column3]]="Drop","",IF(X66="","",IF(AND(X66=6,R66="Yes",S66="TX"),1,IF(AND(X66&lt;6,X66&gt;3,R66="Yes",S66="TX"),2,IF(AND(X66&lt;7,X66&gt;3,R66="Yes",S66="CT"),3,IF(AND(X66&lt;7,X66&gt;3,R66="NO"),4,IF(OR(X66=3,X66=2),5,5)))))))</f>
        <v/>
      </c>
      <c r="AB66" s="250" t="str">
        <f>IFERROR(VLOOKUP(Table2[[#This Row],[Column1]],$AC$4:$AD$6,2,0),"")</f>
        <v/>
      </c>
      <c r="AG66" s="206" t="str">
        <f>IFERROR(VLOOKUP(E66,List!$X$3:'List'!$Y$12,2,0),"")</f>
        <v/>
      </c>
    </row>
    <row r="67" spans="2:33" s="211" customFormat="1" ht="15.75" x14ac:dyDescent="0.25">
      <c r="B67" s="405"/>
      <c r="C67" s="406"/>
      <c r="D67" s="406"/>
      <c r="E67" s="406"/>
      <c r="F67" s="406"/>
      <c r="G67" s="407"/>
      <c r="H67" s="407"/>
      <c r="I67" s="407"/>
      <c r="J67" s="407"/>
      <c r="K67" s="407"/>
      <c r="L67" s="408" t="str">
        <f>IF(Table1[[#This Row],[Column19]]="", "", (Table1[[#This Row],[Column7]]-(1.96*Table1[[#This Row],[Column19]])))</f>
        <v/>
      </c>
      <c r="M67" s="408" t="str">
        <f>IF(Table1[[#This Row],[Column19]]="", "", (Table1[[#This Row],[Column7]]+(1.96*Table1[[#This Row],[Column19]])))</f>
        <v/>
      </c>
      <c r="N67" s="409"/>
      <c r="O67" s="409"/>
      <c r="P67" s="407"/>
      <c r="Q67" s="407"/>
      <c r="R67" s="407"/>
      <c r="S67" s="407"/>
      <c r="T67" s="410"/>
      <c r="U67" s="259"/>
      <c r="V67" s="45"/>
      <c r="W67" s="456" t="str">
        <f>IFERROR(HLOOKUP(Table1[[#This Row],[Column1]],Quality!$C$3:$AD$16,14,0),"")</f>
        <v/>
      </c>
      <c r="X67" s="458" t="str">
        <f t="shared" si="2"/>
        <v/>
      </c>
      <c r="Y67" s="453" t="str">
        <f t="shared" si="3"/>
        <v/>
      </c>
      <c r="Z67" s="452" t="str">
        <f>IF(Table2[[#This Row],[Column3]]="Drop","",IF(X67="","",IF(AND(X67=6,R67="Yes",S67="TX"),1,IF(AND(X67&lt;6,X67&gt;3,R67="Yes",S67="TX"),2,IF(AND(X67&lt;7,X67&gt;3,R67="Yes",S67="CT"),3,IF(AND(X67&lt;7,X67&gt;3,R67="NO"),4,IF(OR(X67=3,X67=2),5,5)))))))</f>
        <v/>
      </c>
      <c r="AB67" s="250" t="str">
        <f>IFERROR(VLOOKUP(Table2[[#This Row],[Column1]],$AC$4:$AD$6,2,0),"")</f>
        <v/>
      </c>
      <c r="AG67" s="206" t="str">
        <f>IFERROR(VLOOKUP(E67,List!$X$3:'List'!$Y$12,2,0),"")</f>
        <v/>
      </c>
    </row>
    <row r="68" spans="2:33" s="211" customFormat="1" ht="15.75" x14ac:dyDescent="0.25">
      <c r="B68" s="405"/>
      <c r="C68" s="406"/>
      <c r="D68" s="406"/>
      <c r="E68" s="406"/>
      <c r="F68" s="406"/>
      <c r="G68" s="407"/>
      <c r="H68" s="407"/>
      <c r="I68" s="407"/>
      <c r="J68" s="407"/>
      <c r="K68" s="407"/>
      <c r="L68" s="408" t="str">
        <f>IF(Table1[[#This Row],[Column19]]="", "", (Table1[[#This Row],[Column7]]-(1.96*Table1[[#This Row],[Column19]])))</f>
        <v/>
      </c>
      <c r="M68" s="408" t="str">
        <f>IF(Table1[[#This Row],[Column19]]="", "", (Table1[[#This Row],[Column7]]+(1.96*Table1[[#This Row],[Column19]])))</f>
        <v/>
      </c>
      <c r="N68" s="409"/>
      <c r="O68" s="409"/>
      <c r="P68" s="407"/>
      <c r="Q68" s="407"/>
      <c r="R68" s="407"/>
      <c r="S68" s="407"/>
      <c r="T68" s="410"/>
      <c r="U68" s="259"/>
      <c r="V68" s="45"/>
      <c r="W68" s="456" t="str">
        <f>IFERROR(HLOOKUP(Table1[[#This Row],[Column1]],Quality!$C$3:$AD$16,14,0),"")</f>
        <v/>
      </c>
      <c r="X68" s="458" t="str">
        <f t="shared" si="2"/>
        <v/>
      </c>
      <c r="Y68" s="453" t="str">
        <f t="shared" ref="Y68:Y99" si="4">IF(G68="","",IF(OR(G68="NO",X68=2),"Drop",IF(X68="","","Keep")))</f>
        <v/>
      </c>
      <c r="Z68" s="452" t="str">
        <f>IF(Table2[[#This Row],[Column3]]="Drop","",IF(X68="","",IF(AND(X68=6,R68="Yes",S68="TX"),1,IF(AND(X68&lt;6,X68&gt;3,R68="Yes",S68="TX"),2,IF(AND(X68&lt;7,X68&gt;3,R68="Yes",S68="CT"),3,IF(AND(X68&lt;7,X68&gt;3,R68="NO"),4,IF(OR(X68=3,X68=2),5,5)))))))</f>
        <v/>
      </c>
      <c r="AB68" s="250" t="str">
        <f>IFERROR(VLOOKUP(Table2[[#This Row],[Column1]],$AC$4:$AD$6,2,0),"")</f>
        <v/>
      </c>
      <c r="AG68" s="206" t="str">
        <f>IFERROR(VLOOKUP(E68,List!$X$3:'List'!$Y$12,2,0),"")</f>
        <v/>
      </c>
    </row>
    <row r="69" spans="2:33" s="211" customFormat="1" ht="15.75" x14ac:dyDescent="0.25">
      <c r="B69" s="405"/>
      <c r="C69" s="406"/>
      <c r="D69" s="406"/>
      <c r="E69" s="406"/>
      <c r="F69" s="406"/>
      <c r="G69" s="407"/>
      <c r="H69" s="407"/>
      <c r="I69" s="407"/>
      <c r="J69" s="407"/>
      <c r="K69" s="407"/>
      <c r="L69" s="408" t="str">
        <f>IF(Table1[[#This Row],[Column19]]="", "", (Table1[[#This Row],[Column7]]-(1.96*Table1[[#This Row],[Column19]])))</f>
        <v/>
      </c>
      <c r="M69" s="408" t="str">
        <f>IF(Table1[[#This Row],[Column19]]="", "", (Table1[[#This Row],[Column7]]+(1.96*Table1[[#This Row],[Column19]])))</f>
        <v/>
      </c>
      <c r="N69" s="409"/>
      <c r="O69" s="409"/>
      <c r="P69" s="407"/>
      <c r="Q69" s="407"/>
      <c r="R69" s="407"/>
      <c r="S69" s="407"/>
      <c r="T69" s="410"/>
      <c r="U69" s="259"/>
      <c r="V69" s="45"/>
      <c r="W69" s="456" t="str">
        <f>IFERROR(HLOOKUP(Table1[[#This Row],[Column1]],Quality!$C$3:$AD$16,14,0),"")</f>
        <v/>
      </c>
      <c r="X69" s="458" t="str">
        <f t="shared" si="2"/>
        <v/>
      </c>
      <c r="Y69" s="453" t="str">
        <f t="shared" si="4"/>
        <v/>
      </c>
      <c r="Z69" s="452" t="str">
        <f>IF(Table2[[#This Row],[Column3]]="Drop","",IF(X69="","",IF(AND(X69=6,R69="Yes",S69="TX"),1,IF(AND(X69&lt;6,X69&gt;3,R69="Yes",S69="TX"),2,IF(AND(X69&lt;7,X69&gt;3,R69="Yes",S69="CT"),3,IF(AND(X69&lt;7,X69&gt;3,R69="NO"),4,IF(OR(X69=3,X69=2),5,5)))))))</f>
        <v/>
      </c>
      <c r="AB69" s="250" t="str">
        <f>IFERROR(VLOOKUP(Table2[[#This Row],[Column1]],$AC$4:$AD$6,2,0),"")</f>
        <v/>
      </c>
      <c r="AG69" s="206" t="str">
        <f>IFERROR(VLOOKUP(E69,List!$X$3:'List'!$Y$12,2,0),"")</f>
        <v/>
      </c>
    </row>
    <row r="70" spans="2:33" s="211" customFormat="1" ht="15.75" x14ac:dyDescent="0.25">
      <c r="B70" s="405"/>
      <c r="C70" s="406"/>
      <c r="D70" s="406"/>
      <c r="E70" s="406"/>
      <c r="F70" s="406"/>
      <c r="G70" s="407"/>
      <c r="H70" s="407"/>
      <c r="I70" s="407"/>
      <c r="J70" s="407"/>
      <c r="K70" s="407"/>
      <c r="L70" s="408" t="str">
        <f>IF(Table1[[#This Row],[Column19]]="", "", (Table1[[#This Row],[Column7]]-(1.96*Table1[[#This Row],[Column19]])))</f>
        <v/>
      </c>
      <c r="M70" s="408" t="str">
        <f>IF(Table1[[#This Row],[Column19]]="", "", (Table1[[#This Row],[Column7]]+(1.96*Table1[[#This Row],[Column19]])))</f>
        <v/>
      </c>
      <c r="N70" s="409"/>
      <c r="O70" s="409"/>
      <c r="P70" s="407"/>
      <c r="Q70" s="407"/>
      <c r="R70" s="407"/>
      <c r="S70" s="407"/>
      <c r="T70" s="410"/>
      <c r="U70" s="259"/>
      <c r="V70" s="45"/>
      <c r="W70" s="456" t="str">
        <f>IFERROR(HLOOKUP(Table1[[#This Row],[Column1]],Quality!$C$3:$AD$16,14,0),"")</f>
        <v/>
      </c>
      <c r="X70" s="458" t="str">
        <f t="shared" si="2"/>
        <v/>
      </c>
      <c r="Y70" s="453" t="str">
        <f t="shared" si="4"/>
        <v/>
      </c>
      <c r="Z70" s="452" t="str">
        <f>IF(Table2[[#This Row],[Column3]]="Drop","",IF(X70="","",IF(AND(X70=6,R70="Yes",S70="TX"),1,IF(AND(X70&lt;6,X70&gt;3,R70="Yes",S70="TX"),2,IF(AND(X70&lt;7,X70&gt;3,R70="Yes",S70="CT"),3,IF(AND(X70&lt;7,X70&gt;3,R70="NO"),4,IF(OR(X70=3,X70=2),5,5)))))))</f>
        <v/>
      </c>
      <c r="AB70" s="250" t="str">
        <f>IFERROR(VLOOKUP(Table2[[#This Row],[Column1]],$AC$4:$AD$6,2,0),"")</f>
        <v/>
      </c>
      <c r="AG70" s="206" t="str">
        <f>IFERROR(VLOOKUP(E70,List!$X$3:'List'!$Y$12,2,0),"")</f>
        <v/>
      </c>
    </row>
    <row r="71" spans="2:33" s="211" customFormat="1" ht="15.75" x14ac:dyDescent="0.25">
      <c r="B71" s="405"/>
      <c r="C71" s="406"/>
      <c r="D71" s="406"/>
      <c r="E71" s="406"/>
      <c r="F71" s="406"/>
      <c r="G71" s="407"/>
      <c r="H71" s="407"/>
      <c r="I71" s="407"/>
      <c r="J71" s="407"/>
      <c r="K71" s="407"/>
      <c r="L71" s="408" t="str">
        <f>IF(Table1[[#This Row],[Column19]]="", "", (Table1[[#This Row],[Column7]]-(1.96*Table1[[#This Row],[Column19]])))</f>
        <v/>
      </c>
      <c r="M71" s="408" t="str">
        <f>IF(Table1[[#This Row],[Column19]]="", "", (Table1[[#This Row],[Column7]]+(1.96*Table1[[#This Row],[Column19]])))</f>
        <v/>
      </c>
      <c r="N71" s="409"/>
      <c r="O71" s="409"/>
      <c r="P71" s="407"/>
      <c r="Q71" s="407"/>
      <c r="R71" s="407"/>
      <c r="S71" s="407"/>
      <c r="T71" s="410"/>
      <c r="U71" s="259"/>
      <c r="V71" s="45"/>
      <c r="W71" s="456" t="str">
        <f>IFERROR(HLOOKUP(Table1[[#This Row],[Column1]],Quality!$C$3:$AD$16,14,0),"")</f>
        <v/>
      </c>
      <c r="X71" s="458" t="str">
        <f t="shared" si="2"/>
        <v/>
      </c>
      <c r="Y71" s="453" t="str">
        <f t="shared" si="4"/>
        <v/>
      </c>
      <c r="Z71" s="452" t="str">
        <f>IF(Table2[[#This Row],[Column3]]="Drop","",IF(X71="","",IF(AND(X71=6,R71="Yes",S71="TX"),1,IF(AND(X71&lt;6,X71&gt;3,R71="Yes",S71="TX"),2,IF(AND(X71&lt;7,X71&gt;3,R71="Yes",S71="CT"),3,IF(AND(X71&lt;7,X71&gt;3,R71="NO"),4,IF(OR(X71=3,X71=2),5,5)))))))</f>
        <v/>
      </c>
      <c r="AB71" s="250" t="str">
        <f>IFERROR(VLOOKUP(Table2[[#This Row],[Column1]],$AC$4:$AD$6,2,0),"")</f>
        <v/>
      </c>
      <c r="AG71" s="206" t="str">
        <f>IFERROR(VLOOKUP(E71,List!$X$3:'List'!$Y$12,2,0),"")</f>
        <v/>
      </c>
    </row>
    <row r="72" spans="2:33" s="211" customFormat="1" ht="15.75" x14ac:dyDescent="0.25">
      <c r="B72" s="405"/>
      <c r="C72" s="406"/>
      <c r="D72" s="406"/>
      <c r="E72" s="406"/>
      <c r="F72" s="406"/>
      <c r="G72" s="407"/>
      <c r="H72" s="407"/>
      <c r="I72" s="407"/>
      <c r="J72" s="407"/>
      <c r="K72" s="407"/>
      <c r="L72" s="408" t="str">
        <f>IF(Table1[[#This Row],[Column19]]="", "", (Table1[[#This Row],[Column7]]-(1.96*Table1[[#This Row],[Column19]])))</f>
        <v/>
      </c>
      <c r="M72" s="408" t="str">
        <f>IF(Table1[[#This Row],[Column19]]="", "", (Table1[[#This Row],[Column7]]+(1.96*Table1[[#This Row],[Column19]])))</f>
        <v/>
      </c>
      <c r="N72" s="409"/>
      <c r="O72" s="409"/>
      <c r="P72" s="407"/>
      <c r="Q72" s="407"/>
      <c r="R72" s="407"/>
      <c r="S72" s="407"/>
      <c r="T72" s="410"/>
      <c r="U72" s="259"/>
      <c r="V72" s="45"/>
      <c r="W72" s="456" t="str">
        <f>IFERROR(HLOOKUP(Table1[[#This Row],[Column1]],Quality!$C$3:$AD$16,14,0),"")</f>
        <v/>
      </c>
      <c r="X72" s="458" t="str">
        <f t="shared" si="2"/>
        <v/>
      </c>
      <c r="Y72" s="453" t="str">
        <f t="shared" si="4"/>
        <v/>
      </c>
      <c r="Z72" s="452" t="str">
        <f>IF(Table2[[#This Row],[Column3]]="Drop","",IF(X72="","",IF(AND(X72=6,R72="Yes",S72="TX"),1,IF(AND(X72&lt;6,X72&gt;3,R72="Yes",S72="TX"),2,IF(AND(X72&lt;7,X72&gt;3,R72="Yes",S72="CT"),3,IF(AND(X72&lt;7,X72&gt;3,R72="NO"),4,IF(OR(X72=3,X72=2),5,5)))))))</f>
        <v/>
      </c>
      <c r="AB72" s="250" t="str">
        <f>IFERROR(VLOOKUP(Table2[[#This Row],[Column1]],$AC$4:$AD$6,2,0),"")</f>
        <v/>
      </c>
      <c r="AG72" s="206" t="str">
        <f>IFERROR(VLOOKUP(E72,List!$X$3:'List'!$Y$12,2,0),"")</f>
        <v/>
      </c>
    </row>
    <row r="73" spans="2:33" s="211" customFormat="1" ht="15.75" x14ac:dyDescent="0.25">
      <c r="B73" s="405"/>
      <c r="C73" s="406"/>
      <c r="D73" s="406"/>
      <c r="E73" s="406"/>
      <c r="F73" s="406"/>
      <c r="G73" s="407"/>
      <c r="H73" s="407"/>
      <c r="I73" s="407"/>
      <c r="J73" s="407"/>
      <c r="K73" s="407"/>
      <c r="L73" s="408" t="str">
        <f>IF(Table1[[#This Row],[Column19]]="", "", (Table1[[#This Row],[Column7]]-(1.96*Table1[[#This Row],[Column19]])))</f>
        <v/>
      </c>
      <c r="M73" s="408" t="str">
        <f>IF(Table1[[#This Row],[Column19]]="", "", (Table1[[#This Row],[Column7]]+(1.96*Table1[[#This Row],[Column19]])))</f>
        <v/>
      </c>
      <c r="N73" s="409"/>
      <c r="O73" s="409"/>
      <c r="P73" s="407"/>
      <c r="Q73" s="407"/>
      <c r="R73" s="407"/>
      <c r="S73" s="407"/>
      <c r="T73" s="410"/>
      <c r="U73" s="259"/>
      <c r="V73" s="45"/>
      <c r="W73" s="456" t="str">
        <f>IFERROR(HLOOKUP(Table1[[#This Row],[Column1]],Quality!$C$3:$AD$16,14,0),"")</f>
        <v/>
      </c>
      <c r="X73" s="458" t="str">
        <f t="shared" si="2"/>
        <v/>
      </c>
      <c r="Y73" s="453" t="str">
        <f t="shared" si="4"/>
        <v/>
      </c>
      <c r="Z73" s="452" t="str">
        <f>IF(Table2[[#This Row],[Column3]]="Drop","",IF(X73="","",IF(AND(X73=6,R73="Yes",S73="TX"),1,IF(AND(X73&lt;6,X73&gt;3,R73="Yes",S73="TX"),2,IF(AND(X73&lt;7,X73&gt;3,R73="Yes",S73="CT"),3,IF(AND(X73&lt;7,X73&gt;3,R73="NO"),4,IF(OR(X73=3,X73=2),5,5)))))))</f>
        <v/>
      </c>
      <c r="AB73" s="250" t="str">
        <f>IFERROR(VLOOKUP(Table2[[#This Row],[Column1]],$AC$4:$AD$6,2,0),"")</f>
        <v/>
      </c>
      <c r="AG73" s="206" t="str">
        <f>IFERROR(VLOOKUP(E73,List!$X$3:'List'!$Y$12,2,0),"")</f>
        <v/>
      </c>
    </row>
    <row r="74" spans="2:33" s="211" customFormat="1" ht="15.75" x14ac:dyDescent="0.25">
      <c r="B74" s="405"/>
      <c r="C74" s="406"/>
      <c r="D74" s="406"/>
      <c r="E74" s="406"/>
      <c r="F74" s="406"/>
      <c r="G74" s="407"/>
      <c r="H74" s="407"/>
      <c r="I74" s="407"/>
      <c r="J74" s="407"/>
      <c r="K74" s="407"/>
      <c r="L74" s="408" t="str">
        <f>IF(Table1[[#This Row],[Column19]]="", "", (Table1[[#This Row],[Column7]]-(1.96*Table1[[#This Row],[Column19]])))</f>
        <v/>
      </c>
      <c r="M74" s="408" t="str">
        <f>IF(Table1[[#This Row],[Column19]]="", "", (Table1[[#This Row],[Column7]]+(1.96*Table1[[#This Row],[Column19]])))</f>
        <v/>
      </c>
      <c r="N74" s="409"/>
      <c r="O74" s="409"/>
      <c r="P74" s="407"/>
      <c r="Q74" s="407"/>
      <c r="R74" s="407"/>
      <c r="S74" s="407"/>
      <c r="T74" s="410"/>
      <c r="U74" s="259"/>
      <c r="V74" s="45"/>
      <c r="W74" s="456" t="str">
        <f>IFERROR(HLOOKUP(Table1[[#This Row],[Column1]],Quality!$C$3:$AD$16,14,0),"")</f>
        <v/>
      </c>
      <c r="X74" s="458" t="str">
        <f t="shared" si="2"/>
        <v/>
      </c>
      <c r="Y74" s="453" t="str">
        <f t="shared" si="4"/>
        <v/>
      </c>
      <c r="Z74" s="452" t="str">
        <f>IF(Table2[[#This Row],[Column3]]="Drop","",IF(X74="","",IF(AND(X74=6,R74="Yes",S74="TX"),1,IF(AND(X74&lt;6,X74&gt;3,R74="Yes",S74="TX"),2,IF(AND(X74&lt;7,X74&gt;3,R74="Yes",S74="CT"),3,IF(AND(X74&lt;7,X74&gt;3,R74="NO"),4,IF(OR(X74=3,X74=2),5,5)))))))</f>
        <v/>
      </c>
      <c r="AB74" s="250" t="str">
        <f>IFERROR(VLOOKUP(Table2[[#This Row],[Column1]],$AC$4:$AD$6,2,0),"")</f>
        <v/>
      </c>
      <c r="AG74" s="206" t="str">
        <f>IFERROR(VLOOKUP(E74,List!$X$3:'List'!$Y$12,2,0),"")</f>
        <v/>
      </c>
    </row>
    <row r="75" spans="2:33" s="211" customFormat="1" ht="15.75" x14ac:dyDescent="0.25">
      <c r="B75" s="405"/>
      <c r="C75" s="406"/>
      <c r="D75" s="406"/>
      <c r="E75" s="406"/>
      <c r="F75" s="406"/>
      <c r="G75" s="407"/>
      <c r="H75" s="407"/>
      <c r="I75" s="407"/>
      <c r="J75" s="407"/>
      <c r="K75" s="407"/>
      <c r="L75" s="408" t="str">
        <f>IF(Table1[[#This Row],[Column19]]="", "", (Table1[[#This Row],[Column7]]-(1.96*Table1[[#This Row],[Column19]])))</f>
        <v/>
      </c>
      <c r="M75" s="408" t="str">
        <f>IF(Table1[[#This Row],[Column19]]="", "", (Table1[[#This Row],[Column7]]+(1.96*Table1[[#This Row],[Column19]])))</f>
        <v/>
      </c>
      <c r="N75" s="409"/>
      <c r="O75" s="409"/>
      <c r="P75" s="407"/>
      <c r="Q75" s="407"/>
      <c r="R75" s="407"/>
      <c r="S75" s="407"/>
      <c r="T75" s="410"/>
      <c r="U75" s="259"/>
      <c r="V75" s="45"/>
      <c r="W75" s="456" t="str">
        <f>IFERROR(HLOOKUP(Table1[[#This Row],[Column1]],Quality!$C$3:$AD$16,14,0),"")</f>
        <v/>
      </c>
      <c r="X75" s="458" t="str">
        <f t="shared" si="2"/>
        <v/>
      </c>
      <c r="Y75" s="453" t="str">
        <f t="shared" si="4"/>
        <v/>
      </c>
      <c r="Z75" s="452" t="str">
        <f>IF(Table2[[#This Row],[Column3]]="Drop","",IF(X75="","",IF(AND(X75=6,R75="Yes",S75="TX"),1,IF(AND(X75&lt;6,X75&gt;3,R75="Yes",S75="TX"),2,IF(AND(X75&lt;7,X75&gt;3,R75="Yes",S75="CT"),3,IF(AND(X75&lt;7,X75&gt;3,R75="NO"),4,IF(OR(X75=3,X75=2),5,5)))))))</f>
        <v/>
      </c>
      <c r="AB75" s="250" t="str">
        <f>IFERROR(VLOOKUP(Table2[[#This Row],[Column1]],$AC$4:$AD$6,2,0),"")</f>
        <v/>
      </c>
      <c r="AG75" s="206" t="str">
        <f>IFERROR(VLOOKUP(E75,List!$X$3:'List'!$Y$12,2,0),"")</f>
        <v/>
      </c>
    </row>
    <row r="76" spans="2:33" s="211" customFormat="1" ht="15.75" x14ac:dyDescent="0.25">
      <c r="B76" s="405"/>
      <c r="C76" s="406"/>
      <c r="D76" s="406"/>
      <c r="E76" s="406"/>
      <c r="F76" s="406"/>
      <c r="G76" s="407"/>
      <c r="H76" s="407"/>
      <c r="I76" s="407"/>
      <c r="J76" s="407"/>
      <c r="K76" s="407"/>
      <c r="L76" s="408" t="str">
        <f>IF(Table1[[#This Row],[Column19]]="", "", (Table1[[#This Row],[Column7]]-(1.96*Table1[[#This Row],[Column19]])))</f>
        <v/>
      </c>
      <c r="M76" s="408" t="str">
        <f>IF(Table1[[#This Row],[Column19]]="", "", (Table1[[#This Row],[Column7]]+(1.96*Table1[[#This Row],[Column19]])))</f>
        <v/>
      </c>
      <c r="N76" s="409"/>
      <c r="O76" s="409"/>
      <c r="P76" s="407"/>
      <c r="Q76" s="407"/>
      <c r="R76" s="407"/>
      <c r="S76" s="407"/>
      <c r="T76" s="410"/>
      <c r="U76" s="259"/>
      <c r="V76" s="45"/>
      <c r="W76" s="456" t="str">
        <f>IFERROR(HLOOKUP(Table1[[#This Row],[Column1]],Quality!$C$3:$AD$16,14,0),"")</f>
        <v/>
      </c>
      <c r="X76" s="458" t="str">
        <f t="shared" ref="X76:X104" si="5">IFERROR(IF(U76+AB76=0,"",U76+AB76),"")</f>
        <v/>
      </c>
      <c r="Y76" s="453" t="str">
        <f t="shared" si="4"/>
        <v/>
      </c>
      <c r="Z76" s="452" t="str">
        <f>IF(Table2[[#This Row],[Column3]]="Drop","",IF(X76="","",IF(AND(X76=6,R76="Yes",S76="TX"),1,IF(AND(X76&lt;6,X76&gt;3,R76="Yes",S76="TX"),2,IF(AND(X76&lt;7,X76&gt;3,R76="Yes",S76="CT"),3,IF(AND(X76&lt;7,X76&gt;3,R76="NO"),4,IF(OR(X76=3,X76=2),5,5)))))))</f>
        <v/>
      </c>
      <c r="AB76" s="250" t="str">
        <f>IFERROR(VLOOKUP(Table2[[#This Row],[Column1]],$AC$4:$AD$6,2,0),"")</f>
        <v/>
      </c>
      <c r="AG76" s="206" t="str">
        <f>IFERROR(VLOOKUP(E76,List!$X$3:'List'!$Y$12,2,0),"")</f>
        <v/>
      </c>
    </row>
    <row r="77" spans="2:33" s="211" customFormat="1" ht="15.75" x14ac:dyDescent="0.25">
      <c r="B77" s="405"/>
      <c r="C77" s="406"/>
      <c r="D77" s="406"/>
      <c r="E77" s="406"/>
      <c r="F77" s="406"/>
      <c r="G77" s="407"/>
      <c r="H77" s="407"/>
      <c r="I77" s="407"/>
      <c r="J77" s="407"/>
      <c r="K77" s="407"/>
      <c r="L77" s="408" t="str">
        <f>IF(Table1[[#This Row],[Column19]]="", "", (Table1[[#This Row],[Column7]]-(1.96*Table1[[#This Row],[Column19]])))</f>
        <v/>
      </c>
      <c r="M77" s="408" t="str">
        <f>IF(Table1[[#This Row],[Column19]]="", "", (Table1[[#This Row],[Column7]]+(1.96*Table1[[#This Row],[Column19]])))</f>
        <v/>
      </c>
      <c r="N77" s="409"/>
      <c r="O77" s="409"/>
      <c r="P77" s="407"/>
      <c r="Q77" s="407"/>
      <c r="R77" s="407"/>
      <c r="S77" s="407"/>
      <c r="T77" s="410"/>
      <c r="U77" s="259"/>
      <c r="V77" s="45"/>
      <c r="W77" s="456" t="str">
        <f>IFERROR(HLOOKUP(Table1[[#This Row],[Column1]],Quality!$C$3:$AD$16,14,0),"")</f>
        <v/>
      </c>
      <c r="X77" s="458" t="str">
        <f t="shared" si="5"/>
        <v/>
      </c>
      <c r="Y77" s="453" t="str">
        <f t="shared" si="4"/>
        <v/>
      </c>
      <c r="Z77" s="452" t="str">
        <f>IF(Table2[[#This Row],[Column3]]="Drop","",IF(X77="","",IF(AND(X77=6,R77="Yes",S77="TX"),1,IF(AND(X77&lt;6,X77&gt;3,R77="Yes",S77="TX"),2,IF(AND(X77&lt;7,X77&gt;3,R77="Yes",S77="CT"),3,IF(AND(X77&lt;7,X77&gt;3,R77="NO"),4,IF(OR(X77=3,X77=2),5,5)))))))</f>
        <v/>
      </c>
      <c r="AB77" s="250" t="str">
        <f>IFERROR(VLOOKUP(Table2[[#This Row],[Column1]],$AC$4:$AD$6,2,0),"")</f>
        <v/>
      </c>
      <c r="AG77" s="206" t="str">
        <f>IFERROR(VLOOKUP(E77,List!$X$3:'List'!$Y$12,2,0),"")</f>
        <v/>
      </c>
    </row>
    <row r="78" spans="2:33" s="211" customFormat="1" ht="15.75" x14ac:dyDescent="0.25">
      <c r="B78" s="405"/>
      <c r="C78" s="406"/>
      <c r="D78" s="406"/>
      <c r="E78" s="406"/>
      <c r="F78" s="406"/>
      <c r="G78" s="407"/>
      <c r="H78" s="407"/>
      <c r="I78" s="407"/>
      <c r="J78" s="407"/>
      <c r="K78" s="407"/>
      <c r="L78" s="408" t="str">
        <f>IF(Table1[[#This Row],[Column19]]="", "", (Table1[[#This Row],[Column7]]-(1.96*Table1[[#This Row],[Column19]])))</f>
        <v/>
      </c>
      <c r="M78" s="408" t="str">
        <f>IF(Table1[[#This Row],[Column19]]="", "", (Table1[[#This Row],[Column7]]+(1.96*Table1[[#This Row],[Column19]])))</f>
        <v/>
      </c>
      <c r="N78" s="409"/>
      <c r="O78" s="409"/>
      <c r="P78" s="407"/>
      <c r="Q78" s="407"/>
      <c r="R78" s="407"/>
      <c r="S78" s="407"/>
      <c r="T78" s="410"/>
      <c r="U78" s="259"/>
      <c r="V78" s="45"/>
      <c r="W78" s="456" t="str">
        <f>IFERROR(HLOOKUP(Table1[[#This Row],[Column1]],Quality!$C$3:$AD$16,14,0),"")</f>
        <v/>
      </c>
      <c r="X78" s="458" t="str">
        <f t="shared" si="5"/>
        <v/>
      </c>
      <c r="Y78" s="453" t="str">
        <f t="shared" si="4"/>
        <v/>
      </c>
      <c r="Z78" s="452" t="str">
        <f>IF(Table2[[#This Row],[Column3]]="Drop","",IF(X78="","",IF(AND(X78=6,R78="Yes",S78="TX"),1,IF(AND(X78&lt;6,X78&gt;3,R78="Yes",S78="TX"),2,IF(AND(X78&lt;7,X78&gt;3,R78="Yes",S78="CT"),3,IF(AND(X78&lt;7,X78&gt;3,R78="NO"),4,IF(OR(X78=3,X78=2),5,5)))))))</f>
        <v/>
      </c>
      <c r="AB78" s="250" t="str">
        <f>IFERROR(VLOOKUP(Table2[[#This Row],[Column1]],$AC$4:$AD$6,2,0),"")</f>
        <v/>
      </c>
      <c r="AG78" s="206" t="str">
        <f>IFERROR(VLOOKUP(E78,List!$X$3:'List'!$Y$12,2,0),"")</f>
        <v/>
      </c>
    </row>
    <row r="79" spans="2:33" s="211" customFormat="1" ht="15.75" x14ac:dyDescent="0.25">
      <c r="B79" s="405"/>
      <c r="C79" s="406"/>
      <c r="D79" s="406"/>
      <c r="E79" s="406"/>
      <c r="F79" s="406"/>
      <c r="G79" s="407"/>
      <c r="H79" s="407"/>
      <c r="I79" s="407"/>
      <c r="J79" s="407"/>
      <c r="K79" s="407"/>
      <c r="L79" s="408" t="str">
        <f>IF(Table1[[#This Row],[Column19]]="", "", (Table1[[#This Row],[Column7]]-(1.96*Table1[[#This Row],[Column19]])))</f>
        <v/>
      </c>
      <c r="M79" s="408" t="str">
        <f>IF(Table1[[#This Row],[Column19]]="", "", (Table1[[#This Row],[Column7]]+(1.96*Table1[[#This Row],[Column19]])))</f>
        <v/>
      </c>
      <c r="N79" s="409"/>
      <c r="O79" s="409"/>
      <c r="P79" s="407"/>
      <c r="Q79" s="407"/>
      <c r="R79" s="407"/>
      <c r="S79" s="407"/>
      <c r="T79" s="410"/>
      <c r="U79" s="259"/>
      <c r="V79" s="45"/>
      <c r="W79" s="456" t="str">
        <f>IFERROR(HLOOKUP(Table1[[#This Row],[Column1]],Quality!$C$3:$AD$16,14,0),"")</f>
        <v/>
      </c>
      <c r="X79" s="458" t="str">
        <f t="shared" si="5"/>
        <v/>
      </c>
      <c r="Y79" s="453" t="str">
        <f t="shared" si="4"/>
        <v/>
      </c>
      <c r="Z79" s="452" t="str">
        <f>IF(Table2[[#This Row],[Column3]]="Drop","",IF(X79="","",IF(AND(X79=6,R79="Yes",S79="TX"),1,IF(AND(X79&lt;6,X79&gt;3,R79="Yes",S79="TX"),2,IF(AND(X79&lt;7,X79&gt;3,R79="Yes",S79="CT"),3,IF(AND(X79&lt;7,X79&gt;3,R79="NO"),4,IF(OR(X79=3,X79=2),5,5)))))))</f>
        <v/>
      </c>
      <c r="AB79" s="250" t="str">
        <f>IFERROR(VLOOKUP(Table2[[#This Row],[Column1]],$AC$4:$AD$6,2,0),"")</f>
        <v/>
      </c>
      <c r="AG79" s="206" t="str">
        <f>IFERROR(VLOOKUP(E79,List!$X$3:'List'!$Y$12,2,0),"")</f>
        <v/>
      </c>
    </row>
    <row r="80" spans="2:33" s="211" customFormat="1" ht="15.75" x14ac:dyDescent="0.25">
      <c r="B80" s="405"/>
      <c r="C80" s="406"/>
      <c r="D80" s="406"/>
      <c r="E80" s="406"/>
      <c r="F80" s="406"/>
      <c r="G80" s="407"/>
      <c r="H80" s="407"/>
      <c r="I80" s="407"/>
      <c r="J80" s="407"/>
      <c r="K80" s="407"/>
      <c r="L80" s="408" t="str">
        <f>IF(Table1[[#This Row],[Column19]]="", "", (Table1[[#This Row],[Column7]]-(1.96*Table1[[#This Row],[Column19]])))</f>
        <v/>
      </c>
      <c r="M80" s="408" t="str">
        <f>IF(Table1[[#This Row],[Column19]]="", "", (Table1[[#This Row],[Column7]]+(1.96*Table1[[#This Row],[Column19]])))</f>
        <v/>
      </c>
      <c r="N80" s="409"/>
      <c r="O80" s="409"/>
      <c r="P80" s="407"/>
      <c r="Q80" s="407"/>
      <c r="R80" s="407"/>
      <c r="S80" s="407"/>
      <c r="T80" s="410"/>
      <c r="U80" s="259"/>
      <c r="V80" s="45"/>
      <c r="W80" s="456" t="str">
        <f>IFERROR(HLOOKUP(Table1[[#This Row],[Column1]],Quality!$C$3:$AD$16,14,0),"")</f>
        <v/>
      </c>
      <c r="X80" s="458" t="str">
        <f t="shared" si="5"/>
        <v/>
      </c>
      <c r="Y80" s="453" t="str">
        <f t="shared" si="4"/>
        <v/>
      </c>
      <c r="Z80" s="452" t="str">
        <f>IF(Table2[[#This Row],[Column3]]="Drop","",IF(X80="","",IF(AND(X80=6,R80="Yes",S80="TX"),1,IF(AND(X80&lt;6,X80&gt;3,R80="Yes",S80="TX"),2,IF(AND(X80&lt;7,X80&gt;3,R80="Yes",S80="CT"),3,IF(AND(X80&lt;7,X80&gt;3,R80="NO"),4,IF(OR(X80=3,X80=2),5,5)))))))</f>
        <v/>
      </c>
      <c r="AB80" s="250" t="str">
        <f>IFERROR(VLOOKUP(Table2[[#This Row],[Column1]],$AC$4:$AD$6,2,0),"")</f>
        <v/>
      </c>
      <c r="AG80" s="206" t="str">
        <f>IFERROR(VLOOKUP(E80,List!$X$3:'List'!$Y$12,2,0),"")</f>
        <v/>
      </c>
    </row>
    <row r="81" spans="2:33" s="211" customFormat="1" ht="15.75" x14ac:dyDescent="0.25">
      <c r="B81" s="405"/>
      <c r="C81" s="406"/>
      <c r="D81" s="406"/>
      <c r="E81" s="406"/>
      <c r="F81" s="406"/>
      <c r="G81" s="407"/>
      <c r="H81" s="407"/>
      <c r="I81" s="407"/>
      <c r="J81" s="407"/>
      <c r="K81" s="407"/>
      <c r="L81" s="408" t="str">
        <f>IF(Table1[[#This Row],[Column19]]="", "", (Table1[[#This Row],[Column7]]-(1.96*Table1[[#This Row],[Column19]])))</f>
        <v/>
      </c>
      <c r="M81" s="408" t="str">
        <f>IF(Table1[[#This Row],[Column19]]="", "", (Table1[[#This Row],[Column7]]+(1.96*Table1[[#This Row],[Column19]])))</f>
        <v/>
      </c>
      <c r="N81" s="409"/>
      <c r="O81" s="409"/>
      <c r="P81" s="407"/>
      <c r="Q81" s="407"/>
      <c r="R81" s="407"/>
      <c r="S81" s="407"/>
      <c r="T81" s="410"/>
      <c r="U81" s="259"/>
      <c r="V81" s="45"/>
      <c r="W81" s="456" t="str">
        <f>IFERROR(HLOOKUP(Table1[[#This Row],[Column1]],Quality!$C$3:$AD$16,14,0),"")</f>
        <v/>
      </c>
      <c r="X81" s="458" t="str">
        <f t="shared" si="5"/>
        <v/>
      </c>
      <c r="Y81" s="453" t="str">
        <f t="shared" si="4"/>
        <v/>
      </c>
      <c r="Z81" s="452" t="str">
        <f>IF(Table2[[#This Row],[Column3]]="Drop","",IF(X81="","",IF(AND(X81=6,R81="Yes",S81="TX"),1,IF(AND(X81&lt;6,X81&gt;3,R81="Yes",S81="TX"),2,IF(AND(X81&lt;7,X81&gt;3,R81="Yes",S81="CT"),3,IF(AND(X81&lt;7,X81&gt;3,R81="NO"),4,IF(OR(X81=3,X81=2),5,5)))))))</f>
        <v/>
      </c>
      <c r="AB81" s="250" t="str">
        <f>IFERROR(VLOOKUP(Table2[[#This Row],[Column1]],$AC$4:$AD$6,2,0),"")</f>
        <v/>
      </c>
      <c r="AG81" s="206" t="str">
        <f>IFERROR(VLOOKUP(E81,List!$X$3:'List'!$Y$12,2,0),"")</f>
        <v/>
      </c>
    </row>
    <row r="82" spans="2:33" s="211" customFormat="1" ht="15.75" x14ac:dyDescent="0.25">
      <c r="B82" s="405"/>
      <c r="C82" s="406"/>
      <c r="D82" s="406"/>
      <c r="E82" s="406"/>
      <c r="F82" s="406"/>
      <c r="G82" s="407"/>
      <c r="H82" s="407"/>
      <c r="I82" s="407"/>
      <c r="J82" s="407"/>
      <c r="K82" s="407"/>
      <c r="L82" s="408" t="str">
        <f>IF(Table1[[#This Row],[Column19]]="", "", (Table1[[#This Row],[Column7]]-(1.96*Table1[[#This Row],[Column19]])))</f>
        <v/>
      </c>
      <c r="M82" s="408" t="str">
        <f>IF(Table1[[#This Row],[Column19]]="", "", (Table1[[#This Row],[Column7]]+(1.96*Table1[[#This Row],[Column19]])))</f>
        <v/>
      </c>
      <c r="N82" s="409"/>
      <c r="O82" s="409"/>
      <c r="P82" s="407"/>
      <c r="Q82" s="407"/>
      <c r="R82" s="407"/>
      <c r="S82" s="407"/>
      <c r="T82" s="410"/>
      <c r="U82" s="259"/>
      <c r="V82" s="45"/>
      <c r="W82" s="456" t="str">
        <f>IFERROR(HLOOKUP(Table1[[#This Row],[Column1]],Quality!$C$3:$AD$16,14,0),"")</f>
        <v/>
      </c>
      <c r="X82" s="458" t="str">
        <f t="shared" si="5"/>
        <v/>
      </c>
      <c r="Y82" s="453" t="str">
        <f t="shared" si="4"/>
        <v/>
      </c>
      <c r="Z82" s="452" t="str">
        <f>IF(Table2[[#This Row],[Column3]]="Drop","",IF(X82="","",IF(AND(X82=6,R82="Yes",S82="TX"),1,IF(AND(X82&lt;6,X82&gt;3,R82="Yes",S82="TX"),2,IF(AND(X82&lt;7,X82&gt;3,R82="Yes",S82="CT"),3,IF(AND(X82&lt;7,X82&gt;3,R82="NO"),4,IF(OR(X82=3,X82=2),5,5)))))))</f>
        <v/>
      </c>
      <c r="AB82" s="250" t="str">
        <f>IFERROR(VLOOKUP(Table2[[#This Row],[Column1]],$AC$4:$AD$6,2,0),"")</f>
        <v/>
      </c>
      <c r="AG82" s="206" t="str">
        <f>IFERROR(VLOOKUP(E82,List!$X$3:'List'!$Y$12,2,0),"")</f>
        <v/>
      </c>
    </row>
    <row r="83" spans="2:33" s="211" customFormat="1" ht="15.75" x14ac:dyDescent="0.25">
      <c r="B83" s="405"/>
      <c r="C83" s="406"/>
      <c r="D83" s="406"/>
      <c r="E83" s="406"/>
      <c r="F83" s="406"/>
      <c r="G83" s="407"/>
      <c r="H83" s="407"/>
      <c r="I83" s="407"/>
      <c r="J83" s="407"/>
      <c r="K83" s="407"/>
      <c r="L83" s="408" t="str">
        <f>IF(Table1[[#This Row],[Column19]]="", "", (Table1[[#This Row],[Column7]]-(1.96*Table1[[#This Row],[Column19]])))</f>
        <v/>
      </c>
      <c r="M83" s="408" t="str">
        <f>IF(Table1[[#This Row],[Column19]]="", "", (Table1[[#This Row],[Column7]]+(1.96*Table1[[#This Row],[Column19]])))</f>
        <v/>
      </c>
      <c r="N83" s="409"/>
      <c r="O83" s="409"/>
      <c r="P83" s="407"/>
      <c r="Q83" s="407"/>
      <c r="R83" s="407"/>
      <c r="S83" s="407"/>
      <c r="T83" s="410"/>
      <c r="U83" s="259"/>
      <c r="V83" s="45"/>
      <c r="W83" s="456" t="str">
        <f>IFERROR(HLOOKUP(Table1[[#This Row],[Column1]],Quality!$C$3:$AD$16,14,0),"")</f>
        <v/>
      </c>
      <c r="X83" s="458" t="str">
        <f t="shared" si="5"/>
        <v/>
      </c>
      <c r="Y83" s="453" t="str">
        <f t="shared" si="4"/>
        <v/>
      </c>
      <c r="Z83" s="452" t="str">
        <f>IF(Table2[[#This Row],[Column3]]="Drop","",IF(X83="","",IF(AND(X83=6,R83="Yes",S83="TX"),1,IF(AND(X83&lt;6,X83&gt;3,R83="Yes",S83="TX"),2,IF(AND(X83&lt;7,X83&gt;3,R83="Yes",S83="CT"),3,IF(AND(X83&lt;7,X83&gt;3,R83="NO"),4,IF(OR(X83=3,X83=2),5,5)))))))</f>
        <v/>
      </c>
      <c r="AB83" s="250" t="str">
        <f>IFERROR(VLOOKUP(Table2[[#This Row],[Column1]],$AC$4:$AD$6,2,0),"")</f>
        <v/>
      </c>
      <c r="AG83" s="206" t="str">
        <f>IFERROR(VLOOKUP(E83,List!$X$3:'List'!$Y$12,2,0),"")</f>
        <v/>
      </c>
    </row>
    <row r="84" spans="2:33" s="211" customFormat="1" ht="15.75" x14ac:dyDescent="0.25">
      <c r="B84" s="405"/>
      <c r="C84" s="406"/>
      <c r="D84" s="406"/>
      <c r="E84" s="406"/>
      <c r="F84" s="406"/>
      <c r="G84" s="407"/>
      <c r="H84" s="407"/>
      <c r="I84" s="407"/>
      <c r="J84" s="407"/>
      <c r="K84" s="407"/>
      <c r="L84" s="408" t="str">
        <f>IF(Table1[[#This Row],[Column19]]="", "", (Table1[[#This Row],[Column7]]-(1.96*Table1[[#This Row],[Column19]])))</f>
        <v/>
      </c>
      <c r="M84" s="408" t="str">
        <f>IF(Table1[[#This Row],[Column19]]="", "", (Table1[[#This Row],[Column7]]+(1.96*Table1[[#This Row],[Column19]])))</f>
        <v/>
      </c>
      <c r="N84" s="409"/>
      <c r="O84" s="409"/>
      <c r="P84" s="407"/>
      <c r="Q84" s="407"/>
      <c r="R84" s="407"/>
      <c r="S84" s="407"/>
      <c r="T84" s="410"/>
      <c r="U84" s="259"/>
      <c r="V84" s="45"/>
      <c r="W84" s="456" t="str">
        <f>IFERROR(HLOOKUP(Table1[[#This Row],[Column1]],Quality!$C$3:$AD$16,14,0),"")</f>
        <v/>
      </c>
      <c r="X84" s="458" t="str">
        <f t="shared" si="5"/>
        <v/>
      </c>
      <c r="Y84" s="453" t="str">
        <f t="shared" si="4"/>
        <v/>
      </c>
      <c r="Z84" s="452" t="str">
        <f>IF(Table2[[#This Row],[Column3]]="Drop","",IF(X84="","",IF(AND(X84=6,R84="Yes",S84="TX"),1,IF(AND(X84&lt;6,X84&gt;3,R84="Yes",S84="TX"),2,IF(AND(X84&lt;7,X84&gt;3,R84="Yes",S84="CT"),3,IF(AND(X84&lt;7,X84&gt;3,R84="NO"),4,IF(OR(X84=3,X84=2),5,5)))))))</f>
        <v/>
      </c>
      <c r="AB84" s="250" t="str">
        <f>IFERROR(VLOOKUP(Table2[[#This Row],[Column1]],$AC$4:$AD$6,2,0),"")</f>
        <v/>
      </c>
      <c r="AG84" s="206" t="str">
        <f>IFERROR(VLOOKUP(E84,List!$X$3:'List'!$Y$12,2,0),"")</f>
        <v/>
      </c>
    </row>
    <row r="85" spans="2:33" s="211" customFormat="1" ht="15.75" x14ac:dyDescent="0.25">
      <c r="B85" s="405"/>
      <c r="C85" s="406"/>
      <c r="D85" s="406"/>
      <c r="E85" s="406"/>
      <c r="F85" s="406"/>
      <c r="G85" s="407"/>
      <c r="H85" s="407"/>
      <c r="I85" s="407"/>
      <c r="J85" s="407"/>
      <c r="K85" s="407"/>
      <c r="L85" s="408" t="str">
        <f>IF(Table1[[#This Row],[Column19]]="", "", (Table1[[#This Row],[Column7]]-(1.96*Table1[[#This Row],[Column19]])))</f>
        <v/>
      </c>
      <c r="M85" s="408" t="str">
        <f>IF(Table1[[#This Row],[Column19]]="", "", (Table1[[#This Row],[Column7]]+(1.96*Table1[[#This Row],[Column19]])))</f>
        <v/>
      </c>
      <c r="N85" s="409"/>
      <c r="O85" s="409"/>
      <c r="P85" s="407"/>
      <c r="Q85" s="407"/>
      <c r="R85" s="407"/>
      <c r="S85" s="407"/>
      <c r="T85" s="410"/>
      <c r="U85" s="259"/>
      <c r="V85" s="45"/>
      <c r="W85" s="456" t="str">
        <f>IFERROR(HLOOKUP(Table1[[#This Row],[Column1]],Quality!$C$3:$AD$16,14,0),"")</f>
        <v/>
      </c>
      <c r="X85" s="458" t="str">
        <f t="shared" si="5"/>
        <v/>
      </c>
      <c r="Y85" s="453" t="str">
        <f t="shared" si="4"/>
        <v/>
      </c>
      <c r="Z85" s="452" t="str">
        <f>IF(Table2[[#This Row],[Column3]]="Drop","",IF(X85="","",IF(AND(X85=6,R85="Yes",S85="TX"),1,IF(AND(X85&lt;6,X85&gt;3,R85="Yes",S85="TX"),2,IF(AND(X85&lt;7,X85&gt;3,R85="Yes",S85="CT"),3,IF(AND(X85&lt;7,X85&gt;3,R85="NO"),4,IF(OR(X85=3,X85=2),5,5)))))))</f>
        <v/>
      </c>
      <c r="AB85" s="250" t="str">
        <f>IFERROR(VLOOKUP(Table2[[#This Row],[Column1]],$AC$4:$AD$6,2,0),"")</f>
        <v/>
      </c>
      <c r="AG85" s="206" t="str">
        <f>IFERROR(VLOOKUP(E85,List!$X$3:'List'!$Y$12,2,0),"")</f>
        <v/>
      </c>
    </row>
    <row r="86" spans="2:33" s="211" customFormat="1" ht="15.75" x14ac:dyDescent="0.25">
      <c r="B86" s="405"/>
      <c r="C86" s="406"/>
      <c r="D86" s="406"/>
      <c r="E86" s="406"/>
      <c r="F86" s="406"/>
      <c r="G86" s="407"/>
      <c r="H86" s="407"/>
      <c r="I86" s="407"/>
      <c r="J86" s="407"/>
      <c r="K86" s="407"/>
      <c r="L86" s="408" t="str">
        <f>IF(Table1[[#This Row],[Column19]]="", "", (Table1[[#This Row],[Column7]]-(1.96*Table1[[#This Row],[Column19]])))</f>
        <v/>
      </c>
      <c r="M86" s="408" t="str">
        <f>IF(Table1[[#This Row],[Column19]]="", "", (Table1[[#This Row],[Column7]]+(1.96*Table1[[#This Row],[Column19]])))</f>
        <v/>
      </c>
      <c r="N86" s="409"/>
      <c r="O86" s="409"/>
      <c r="P86" s="407"/>
      <c r="Q86" s="407"/>
      <c r="R86" s="407"/>
      <c r="S86" s="407"/>
      <c r="T86" s="410"/>
      <c r="U86" s="259"/>
      <c r="V86" s="45"/>
      <c r="W86" s="456" t="str">
        <f>IFERROR(HLOOKUP(Table1[[#This Row],[Column1]],Quality!$C$3:$AD$16,14,0),"")</f>
        <v/>
      </c>
      <c r="X86" s="458" t="str">
        <f t="shared" si="5"/>
        <v/>
      </c>
      <c r="Y86" s="453" t="str">
        <f t="shared" si="4"/>
        <v/>
      </c>
      <c r="Z86" s="452" t="str">
        <f>IF(Table2[[#This Row],[Column3]]="Drop","",IF(X86="","",IF(AND(X86=6,R86="Yes",S86="TX"),1,IF(AND(X86&lt;6,X86&gt;3,R86="Yes",S86="TX"),2,IF(AND(X86&lt;7,X86&gt;3,R86="Yes",S86="CT"),3,IF(AND(X86&lt;7,X86&gt;3,R86="NO"),4,IF(OR(X86=3,X86=2),5,5)))))))</f>
        <v/>
      </c>
      <c r="AB86" s="250" t="str">
        <f>IFERROR(VLOOKUP(Table2[[#This Row],[Column1]],$AC$4:$AD$6,2,0),"")</f>
        <v/>
      </c>
      <c r="AG86" s="206" t="str">
        <f>IFERROR(VLOOKUP(E86,List!$X$3:'List'!$Y$12,2,0),"")</f>
        <v/>
      </c>
    </row>
    <row r="87" spans="2:33" s="211" customFormat="1" ht="15.75" x14ac:dyDescent="0.25">
      <c r="B87" s="405"/>
      <c r="C87" s="406"/>
      <c r="D87" s="406"/>
      <c r="E87" s="406"/>
      <c r="F87" s="406"/>
      <c r="G87" s="407"/>
      <c r="H87" s="407"/>
      <c r="I87" s="407"/>
      <c r="J87" s="407"/>
      <c r="K87" s="407"/>
      <c r="L87" s="408" t="str">
        <f>IF(Table1[[#This Row],[Column19]]="", "", (Table1[[#This Row],[Column7]]-(1.96*Table1[[#This Row],[Column19]])))</f>
        <v/>
      </c>
      <c r="M87" s="408" t="str">
        <f>IF(Table1[[#This Row],[Column19]]="", "", (Table1[[#This Row],[Column7]]+(1.96*Table1[[#This Row],[Column19]])))</f>
        <v/>
      </c>
      <c r="N87" s="409"/>
      <c r="O87" s="409"/>
      <c r="P87" s="407"/>
      <c r="Q87" s="407"/>
      <c r="R87" s="407"/>
      <c r="S87" s="407"/>
      <c r="T87" s="410"/>
      <c r="U87" s="259"/>
      <c r="V87" s="45"/>
      <c r="W87" s="456" t="str">
        <f>IFERROR(HLOOKUP(Table1[[#This Row],[Column1]],Quality!$C$3:$AD$16,14,0),"")</f>
        <v/>
      </c>
      <c r="X87" s="458" t="str">
        <f t="shared" si="5"/>
        <v/>
      </c>
      <c r="Y87" s="453" t="str">
        <f t="shared" si="4"/>
        <v/>
      </c>
      <c r="Z87" s="452" t="str">
        <f>IF(Table2[[#This Row],[Column3]]="Drop","",IF(X87="","",IF(AND(X87=6,R87="Yes",S87="TX"),1,IF(AND(X87&lt;6,X87&gt;3,R87="Yes",S87="TX"),2,IF(AND(X87&lt;7,X87&gt;3,R87="Yes",S87="CT"),3,IF(AND(X87&lt;7,X87&gt;3,R87="NO"),4,IF(OR(X87=3,X87=2),5,5)))))))</f>
        <v/>
      </c>
      <c r="AB87" s="250" t="str">
        <f>IFERROR(VLOOKUP(Table2[[#This Row],[Column1]],$AC$4:$AD$6,2,0),"")</f>
        <v/>
      </c>
      <c r="AG87" s="206" t="str">
        <f>IFERROR(VLOOKUP(E87,List!$X$3:'List'!$Y$12,2,0),"")</f>
        <v/>
      </c>
    </row>
    <row r="88" spans="2:33" s="211" customFormat="1" ht="15.75" x14ac:dyDescent="0.25">
      <c r="B88" s="405"/>
      <c r="C88" s="406"/>
      <c r="D88" s="406"/>
      <c r="E88" s="406"/>
      <c r="F88" s="406"/>
      <c r="G88" s="407"/>
      <c r="H88" s="407"/>
      <c r="I88" s="407"/>
      <c r="J88" s="407"/>
      <c r="K88" s="407"/>
      <c r="L88" s="408" t="str">
        <f>IF(Table1[[#This Row],[Column19]]="", "", (Table1[[#This Row],[Column7]]-(1.96*Table1[[#This Row],[Column19]])))</f>
        <v/>
      </c>
      <c r="M88" s="408" t="str">
        <f>IF(Table1[[#This Row],[Column19]]="", "", (Table1[[#This Row],[Column7]]+(1.96*Table1[[#This Row],[Column19]])))</f>
        <v/>
      </c>
      <c r="N88" s="409"/>
      <c r="O88" s="409"/>
      <c r="P88" s="407"/>
      <c r="Q88" s="407"/>
      <c r="R88" s="407"/>
      <c r="S88" s="407"/>
      <c r="T88" s="410"/>
      <c r="U88" s="259"/>
      <c r="V88" s="45"/>
      <c r="W88" s="456" t="str">
        <f>IFERROR(HLOOKUP(Table1[[#This Row],[Column1]],Quality!$C$3:$AD$16,14,0),"")</f>
        <v/>
      </c>
      <c r="X88" s="458" t="str">
        <f t="shared" si="5"/>
        <v/>
      </c>
      <c r="Y88" s="453" t="str">
        <f t="shared" si="4"/>
        <v/>
      </c>
      <c r="Z88" s="452" t="str">
        <f>IF(Table2[[#This Row],[Column3]]="Drop","",IF(X88="","",IF(AND(X88=6,R88="Yes",S88="TX"),1,IF(AND(X88&lt;6,X88&gt;3,R88="Yes",S88="TX"),2,IF(AND(X88&lt;7,X88&gt;3,R88="Yes",S88="CT"),3,IF(AND(X88&lt;7,X88&gt;3,R88="NO"),4,IF(OR(X88=3,X88=2),5,5)))))))</f>
        <v/>
      </c>
      <c r="AB88" s="250" t="str">
        <f>IFERROR(VLOOKUP(Table2[[#This Row],[Column1]],$AC$4:$AD$6,2,0),"")</f>
        <v/>
      </c>
      <c r="AG88" s="206" t="str">
        <f>IFERROR(VLOOKUP(E88,List!$X$3:'List'!$Y$12,2,0),"")</f>
        <v/>
      </c>
    </row>
    <row r="89" spans="2:33" s="211" customFormat="1" ht="15.75" x14ac:dyDescent="0.25">
      <c r="B89" s="405"/>
      <c r="C89" s="406"/>
      <c r="D89" s="406"/>
      <c r="E89" s="406"/>
      <c r="F89" s="406"/>
      <c r="G89" s="407"/>
      <c r="H89" s="407"/>
      <c r="I89" s="407"/>
      <c r="J89" s="407"/>
      <c r="K89" s="407"/>
      <c r="L89" s="408" t="str">
        <f>IF(Table1[[#This Row],[Column19]]="", "", (Table1[[#This Row],[Column7]]-(1.96*Table1[[#This Row],[Column19]])))</f>
        <v/>
      </c>
      <c r="M89" s="408" t="str">
        <f>IF(Table1[[#This Row],[Column19]]="", "", (Table1[[#This Row],[Column7]]+(1.96*Table1[[#This Row],[Column19]])))</f>
        <v/>
      </c>
      <c r="N89" s="409"/>
      <c r="O89" s="409"/>
      <c r="P89" s="407"/>
      <c r="Q89" s="407"/>
      <c r="R89" s="407"/>
      <c r="S89" s="407"/>
      <c r="T89" s="410"/>
      <c r="U89" s="259"/>
      <c r="V89" s="45"/>
      <c r="W89" s="456" t="str">
        <f>IFERROR(HLOOKUP(Table1[[#This Row],[Column1]],Quality!$C$3:$AD$16,14,0),"")</f>
        <v/>
      </c>
      <c r="X89" s="458" t="str">
        <f t="shared" si="5"/>
        <v/>
      </c>
      <c r="Y89" s="453" t="str">
        <f t="shared" si="4"/>
        <v/>
      </c>
      <c r="Z89" s="452" t="str">
        <f>IF(Table2[[#This Row],[Column3]]="Drop","",IF(X89="","",IF(AND(X89=6,R89="Yes",S89="TX"),1,IF(AND(X89&lt;6,X89&gt;3,R89="Yes",S89="TX"),2,IF(AND(X89&lt;7,X89&gt;3,R89="Yes",S89="CT"),3,IF(AND(X89&lt;7,X89&gt;3,R89="NO"),4,IF(OR(X89=3,X89=2),5,5)))))))</f>
        <v/>
      </c>
      <c r="AB89" s="250" t="str">
        <f>IFERROR(VLOOKUP(Table2[[#This Row],[Column1]],$AC$4:$AD$6,2,0),"")</f>
        <v/>
      </c>
      <c r="AG89" s="206" t="str">
        <f>IFERROR(VLOOKUP(E89,List!$X$3:'List'!$Y$12,2,0),"")</f>
        <v/>
      </c>
    </row>
    <row r="90" spans="2:33" s="211" customFormat="1" ht="15.75" x14ac:dyDescent="0.25">
      <c r="B90" s="405"/>
      <c r="C90" s="406"/>
      <c r="D90" s="406"/>
      <c r="E90" s="406"/>
      <c r="F90" s="406"/>
      <c r="G90" s="407"/>
      <c r="H90" s="407"/>
      <c r="I90" s="407"/>
      <c r="J90" s="407"/>
      <c r="K90" s="407"/>
      <c r="L90" s="408" t="str">
        <f>IF(Table1[[#This Row],[Column19]]="", "", (Table1[[#This Row],[Column7]]-(1.96*Table1[[#This Row],[Column19]])))</f>
        <v/>
      </c>
      <c r="M90" s="408" t="str">
        <f>IF(Table1[[#This Row],[Column19]]="", "", (Table1[[#This Row],[Column7]]+(1.96*Table1[[#This Row],[Column19]])))</f>
        <v/>
      </c>
      <c r="N90" s="409"/>
      <c r="O90" s="409"/>
      <c r="P90" s="407"/>
      <c r="Q90" s="407"/>
      <c r="R90" s="407"/>
      <c r="S90" s="407"/>
      <c r="T90" s="410"/>
      <c r="U90" s="259"/>
      <c r="V90" s="45"/>
      <c r="W90" s="456" t="str">
        <f>IFERROR(HLOOKUP(Table1[[#This Row],[Column1]],Quality!$C$3:$AD$16,14,0),"")</f>
        <v/>
      </c>
      <c r="X90" s="458" t="str">
        <f t="shared" si="5"/>
        <v/>
      </c>
      <c r="Y90" s="453" t="str">
        <f t="shared" si="4"/>
        <v/>
      </c>
      <c r="Z90" s="452" t="str">
        <f>IF(Table2[[#This Row],[Column3]]="Drop","",IF(X90="","",IF(AND(X90=6,R90="Yes",S90="TX"),1,IF(AND(X90&lt;6,X90&gt;3,R90="Yes",S90="TX"),2,IF(AND(X90&lt;7,X90&gt;3,R90="Yes",S90="CT"),3,IF(AND(X90&lt;7,X90&gt;3,R90="NO"),4,IF(OR(X90=3,X90=2),5,5)))))))</f>
        <v/>
      </c>
      <c r="AB90" s="250" t="str">
        <f>IFERROR(VLOOKUP(Table2[[#This Row],[Column1]],$AC$4:$AD$6,2,0),"")</f>
        <v/>
      </c>
      <c r="AG90" s="206" t="str">
        <f>IFERROR(VLOOKUP(E90,List!$X$3:'List'!$Y$12,2,0),"")</f>
        <v/>
      </c>
    </row>
    <row r="91" spans="2:33" s="211" customFormat="1" ht="15.75" x14ac:dyDescent="0.25">
      <c r="B91" s="405"/>
      <c r="C91" s="406"/>
      <c r="D91" s="406"/>
      <c r="E91" s="406"/>
      <c r="F91" s="406"/>
      <c r="G91" s="407"/>
      <c r="H91" s="407"/>
      <c r="I91" s="407"/>
      <c r="J91" s="407"/>
      <c r="K91" s="407"/>
      <c r="L91" s="408" t="str">
        <f>IF(Table1[[#This Row],[Column19]]="", "", (Table1[[#This Row],[Column7]]-(1.96*Table1[[#This Row],[Column19]])))</f>
        <v/>
      </c>
      <c r="M91" s="408" t="str">
        <f>IF(Table1[[#This Row],[Column19]]="", "", (Table1[[#This Row],[Column7]]+(1.96*Table1[[#This Row],[Column19]])))</f>
        <v/>
      </c>
      <c r="N91" s="409"/>
      <c r="O91" s="409"/>
      <c r="P91" s="407"/>
      <c r="Q91" s="407"/>
      <c r="R91" s="407"/>
      <c r="S91" s="407"/>
      <c r="T91" s="410"/>
      <c r="U91" s="259"/>
      <c r="V91" s="45"/>
      <c r="W91" s="456" t="str">
        <f>IFERROR(HLOOKUP(Table1[[#This Row],[Column1]],Quality!$C$3:$AD$16,14,0),"")</f>
        <v/>
      </c>
      <c r="X91" s="458" t="str">
        <f t="shared" si="5"/>
        <v/>
      </c>
      <c r="Y91" s="453" t="str">
        <f t="shared" si="4"/>
        <v/>
      </c>
      <c r="Z91" s="452" t="str">
        <f>IF(Table2[[#This Row],[Column3]]="Drop","",IF(X91="","",IF(AND(X91=6,R91="Yes",S91="TX"),1,IF(AND(X91&lt;6,X91&gt;3,R91="Yes",S91="TX"),2,IF(AND(X91&lt;7,X91&gt;3,R91="Yes",S91="CT"),3,IF(AND(X91&lt;7,X91&gt;3,R91="NO"),4,IF(OR(X91=3,X91=2),5,5)))))))</f>
        <v/>
      </c>
      <c r="AB91" s="250" t="str">
        <f>IFERROR(VLOOKUP(Table2[[#This Row],[Column1]],$AC$4:$AD$6,2,0),"")</f>
        <v/>
      </c>
      <c r="AG91" s="206" t="str">
        <f>IFERROR(VLOOKUP(E91,List!$X$3:'List'!$Y$12,2,0),"")</f>
        <v/>
      </c>
    </row>
    <row r="92" spans="2:33" s="211" customFormat="1" ht="15.75" x14ac:dyDescent="0.25">
      <c r="B92" s="405"/>
      <c r="C92" s="406"/>
      <c r="D92" s="406"/>
      <c r="E92" s="406"/>
      <c r="F92" s="406"/>
      <c r="G92" s="407"/>
      <c r="H92" s="407"/>
      <c r="I92" s="407"/>
      <c r="J92" s="407"/>
      <c r="K92" s="407"/>
      <c r="L92" s="408" t="str">
        <f>IF(Table1[[#This Row],[Column19]]="", "", (Table1[[#This Row],[Column7]]-(1.96*Table1[[#This Row],[Column19]])))</f>
        <v/>
      </c>
      <c r="M92" s="408" t="str">
        <f>IF(Table1[[#This Row],[Column19]]="", "", (Table1[[#This Row],[Column7]]+(1.96*Table1[[#This Row],[Column19]])))</f>
        <v/>
      </c>
      <c r="N92" s="409"/>
      <c r="O92" s="409"/>
      <c r="P92" s="407"/>
      <c r="Q92" s="407"/>
      <c r="R92" s="407"/>
      <c r="S92" s="407"/>
      <c r="T92" s="410"/>
      <c r="U92" s="259"/>
      <c r="V92" s="45"/>
      <c r="W92" s="456" t="str">
        <f>IFERROR(HLOOKUP(Table1[[#This Row],[Column1]],Quality!$C$3:$AD$16,14,0),"")</f>
        <v/>
      </c>
      <c r="X92" s="458" t="str">
        <f t="shared" si="5"/>
        <v/>
      </c>
      <c r="Y92" s="453" t="str">
        <f t="shared" si="4"/>
        <v/>
      </c>
      <c r="Z92" s="452" t="str">
        <f>IF(Table2[[#This Row],[Column3]]="Drop","",IF(X92="","",IF(AND(X92=6,R92="Yes",S92="TX"),1,IF(AND(X92&lt;6,X92&gt;3,R92="Yes",S92="TX"),2,IF(AND(X92&lt;7,X92&gt;3,R92="Yes",S92="CT"),3,IF(AND(X92&lt;7,X92&gt;3,R92="NO"),4,IF(OR(X92=3,X92=2),5,5)))))))</f>
        <v/>
      </c>
      <c r="AB92" s="250" t="str">
        <f>IFERROR(VLOOKUP(Table2[[#This Row],[Column1]],$AC$4:$AD$6,2,0),"")</f>
        <v/>
      </c>
      <c r="AG92" s="206" t="str">
        <f>IFERROR(VLOOKUP(E92,List!$X$3:'List'!$Y$12,2,0),"")</f>
        <v/>
      </c>
    </row>
    <row r="93" spans="2:33" s="211" customFormat="1" ht="15.75" x14ac:dyDescent="0.25">
      <c r="B93" s="405"/>
      <c r="C93" s="406"/>
      <c r="D93" s="406"/>
      <c r="E93" s="406"/>
      <c r="F93" s="406"/>
      <c r="G93" s="407"/>
      <c r="H93" s="407"/>
      <c r="I93" s="407"/>
      <c r="J93" s="407"/>
      <c r="K93" s="407"/>
      <c r="L93" s="408" t="str">
        <f>IF(Table1[[#This Row],[Column19]]="", "", (Table1[[#This Row],[Column7]]-(1.96*Table1[[#This Row],[Column19]])))</f>
        <v/>
      </c>
      <c r="M93" s="408" t="str">
        <f>IF(Table1[[#This Row],[Column19]]="", "", (Table1[[#This Row],[Column7]]+(1.96*Table1[[#This Row],[Column19]])))</f>
        <v/>
      </c>
      <c r="N93" s="409"/>
      <c r="O93" s="409"/>
      <c r="P93" s="407"/>
      <c r="Q93" s="407"/>
      <c r="R93" s="407"/>
      <c r="S93" s="407"/>
      <c r="T93" s="410"/>
      <c r="U93" s="259"/>
      <c r="V93" s="45"/>
      <c r="W93" s="456" t="str">
        <f>IFERROR(HLOOKUP(Table1[[#This Row],[Column1]],Quality!$C$3:$AD$16,14,0),"")</f>
        <v/>
      </c>
      <c r="X93" s="458" t="str">
        <f t="shared" si="5"/>
        <v/>
      </c>
      <c r="Y93" s="453" t="str">
        <f t="shared" si="4"/>
        <v/>
      </c>
      <c r="Z93" s="452" t="str">
        <f>IF(Table2[[#This Row],[Column3]]="Drop","",IF(X93="","",IF(AND(X93=6,R93="Yes",S93="TX"),1,IF(AND(X93&lt;6,X93&gt;3,R93="Yes",S93="TX"),2,IF(AND(X93&lt;7,X93&gt;3,R93="Yes",S93="CT"),3,IF(AND(X93&lt;7,X93&gt;3,R93="NO"),4,IF(OR(X93=3,X93=2),5,5)))))))</f>
        <v/>
      </c>
      <c r="AB93" s="250" t="str">
        <f>IFERROR(VLOOKUP(Table2[[#This Row],[Column1]],$AC$4:$AD$6,2,0),"")</f>
        <v/>
      </c>
      <c r="AG93" s="206" t="str">
        <f>IFERROR(VLOOKUP(E93,List!$X$3:'List'!$Y$12,2,0),"")</f>
        <v/>
      </c>
    </row>
    <row r="94" spans="2:33" s="211" customFormat="1" ht="15.75" x14ac:dyDescent="0.25">
      <c r="B94" s="405"/>
      <c r="C94" s="406"/>
      <c r="D94" s="406"/>
      <c r="E94" s="406"/>
      <c r="F94" s="406"/>
      <c r="G94" s="407"/>
      <c r="H94" s="407"/>
      <c r="I94" s="407"/>
      <c r="J94" s="407"/>
      <c r="K94" s="407"/>
      <c r="L94" s="408" t="str">
        <f>IF(Table1[[#This Row],[Column19]]="", "", (Table1[[#This Row],[Column7]]-(1.96*Table1[[#This Row],[Column19]])))</f>
        <v/>
      </c>
      <c r="M94" s="408" t="str">
        <f>IF(Table1[[#This Row],[Column19]]="", "", (Table1[[#This Row],[Column7]]+(1.96*Table1[[#This Row],[Column19]])))</f>
        <v/>
      </c>
      <c r="N94" s="409"/>
      <c r="O94" s="409"/>
      <c r="P94" s="407"/>
      <c r="Q94" s="407"/>
      <c r="R94" s="407"/>
      <c r="S94" s="407"/>
      <c r="T94" s="410"/>
      <c r="U94" s="259"/>
      <c r="V94" s="45"/>
      <c r="W94" s="456" t="str">
        <f>IFERROR(HLOOKUP(Table1[[#This Row],[Column1]],Quality!$C$3:$AD$16,14,0),"")</f>
        <v/>
      </c>
      <c r="X94" s="458" t="str">
        <f t="shared" si="5"/>
        <v/>
      </c>
      <c r="Y94" s="453" t="str">
        <f t="shared" si="4"/>
        <v/>
      </c>
      <c r="Z94" s="452" t="str">
        <f>IF(Table2[[#This Row],[Column3]]="Drop","",IF(X94="","",IF(AND(X94=6,R94="Yes",S94="TX"),1,IF(AND(X94&lt;6,X94&gt;3,R94="Yes",S94="TX"),2,IF(AND(X94&lt;7,X94&gt;3,R94="Yes",S94="CT"),3,IF(AND(X94&lt;7,X94&gt;3,R94="NO"),4,IF(OR(X94=3,X94=2),5,5)))))))</f>
        <v/>
      </c>
      <c r="AB94" s="250" t="str">
        <f>IFERROR(VLOOKUP(Table2[[#This Row],[Column1]],$AC$4:$AD$6,2,0),"")</f>
        <v/>
      </c>
      <c r="AG94" s="206" t="str">
        <f>IFERROR(VLOOKUP(E94,List!$X$3:'List'!$Y$12,2,0),"")</f>
        <v/>
      </c>
    </row>
    <row r="95" spans="2:33" s="211" customFormat="1" ht="15.75" x14ac:dyDescent="0.25">
      <c r="B95" s="405"/>
      <c r="C95" s="406"/>
      <c r="D95" s="406"/>
      <c r="E95" s="406"/>
      <c r="F95" s="406"/>
      <c r="G95" s="407"/>
      <c r="H95" s="407"/>
      <c r="I95" s="407"/>
      <c r="J95" s="407"/>
      <c r="K95" s="407"/>
      <c r="L95" s="408" t="str">
        <f>IF(Table1[[#This Row],[Column19]]="", "", (Table1[[#This Row],[Column7]]-(1.96*Table1[[#This Row],[Column19]])))</f>
        <v/>
      </c>
      <c r="M95" s="408" t="str">
        <f>IF(Table1[[#This Row],[Column19]]="", "", (Table1[[#This Row],[Column7]]+(1.96*Table1[[#This Row],[Column19]])))</f>
        <v/>
      </c>
      <c r="N95" s="409"/>
      <c r="O95" s="409"/>
      <c r="P95" s="407"/>
      <c r="Q95" s="407"/>
      <c r="R95" s="407"/>
      <c r="S95" s="407"/>
      <c r="T95" s="410"/>
      <c r="U95" s="259"/>
      <c r="V95" s="45"/>
      <c r="W95" s="456" t="str">
        <f>IFERROR(HLOOKUP(Table1[[#This Row],[Column1]],Quality!$C$3:$AD$16,14,0),"")</f>
        <v/>
      </c>
      <c r="X95" s="458" t="str">
        <f t="shared" si="5"/>
        <v/>
      </c>
      <c r="Y95" s="453" t="str">
        <f t="shared" si="4"/>
        <v/>
      </c>
      <c r="Z95" s="452" t="str">
        <f>IF(Table2[[#This Row],[Column3]]="Drop","",IF(X95="","",IF(AND(X95=6,R95="Yes",S95="TX"),1,IF(AND(X95&lt;6,X95&gt;3,R95="Yes",S95="TX"),2,IF(AND(X95&lt;7,X95&gt;3,R95="Yes",S95="CT"),3,IF(AND(X95&lt;7,X95&gt;3,R95="NO"),4,IF(OR(X95=3,X95=2),5,5)))))))</f>
        <v/>
      </c>
      <c r="AB95" s="250" t="str">
        <f>IFERROR(VLOOKUP(Table2[[#This Row],[Column1]],$AC$4:$AD$6,2,0),"")</f>
        <v/>
      </c>
      <c r="AG95" s="206" t="str">
        <f>IFERROR(VLOOKUP(E95,List!$X$3:'List'!$Y$12,2,0),"")</f>
        <v/>
      </c>
    </row>
    <row r="96" spans="2:33" s="211" customFormat="1" ht="15.75" x14ac:dyDescent="0.25">
      <c r="B96" s="405"/>
      <c r="C96" s="406"/>
      <c r="D96" s="406"/>
      <c r="E96" s="406"/>
      <c r="F96" s="406"/>
      <c r="G96" s="407"/>
      <c r="H96" s="407"/>
      <c r="I96" s="407"/>
      <c r="J96" s="407"/>
      <c r="K96" s="407"/>
      <c r="L96" s="408" t="str">
        <f>IF(Table1[[#This Row],[Column19]]="", "", (Table1[[#This Row],[Column7]]-(1.96*Table1[[#This Row],[Column19]])))</f>
        <v/>
      </c>
      <c r="M96" s="408" t="str">
        <f>IF(Table1[[#This Row],[Column19]]="", "", (Table1[[#This Row],[Column7]]+(1.96*Table1[[#This Row],[Column19]])))</f>
        <v/>
      </c>
      <c r="N96" s="409"/>
      <c r="O96" s="409"/>
      <c r="P96" s="407"/>
      <c r="Q96" s="407"/>
      <c r="R96" s="407"/>
      <c r="S96" s="407"/>
      <c r="T96" s="410"/>
      <c r="U96" s="259"/>
      <c r="V96" s="45"/>
      <c r="W96" s="456" t="str">
        <f>IFERROR(HLOOKUP(Table1[[#This Row],[Column1]],Quality!$C$3:$AD$16,14,0),"")</f>
        <v/>
      </c>
      <c r="X96" s="458" t="str">
        <f t="shared" si="5"/>
        <v/>
      </c>
      <c r="Y96" s="453" t="str">
        <f t="shared" si="4"/>
        <v/>
      </c>
      <c r="Z96" s="452" t="str">
        <f>IF(Table2[[#This Row],[Column3]]="Drop","",IF(X96="","",IF(AND(X96=6,R96="Yes",S96="TX"),1,IF(AND(X96&lt;6,X96&gt;3,R96="Yes",S96="TX"),2,IF(AND(X96&lt;7,X96&gt;3,R96="Yes",S96="CT"),3,IF(AND(X96&lt;7,X96&gt;3,R96="NO"),4,IF(OR(X96=3,X96=2),5,5)))))))</f>
        <v/>
      </c>
      <c r="AB96" s="250" t="str">
        <f>IFERROR(VLOOKUP(Table2[[#This Row],[Column1]],$AC$4:$AD$6,2,0),"")</f>
        <v/>
      </c>
      <c r="AG96" s="206" t="str">
        <f>IFERROR(VLOOKUP(E96,List!$X$3:'List'!$Y$12,2,0),"")</f>
        <v/>
      </c>
    </row>
    <row r="97" spans="2:33" s="211" customFormat="1" ht="15.75" x14ac:dyDescent="0.25">
      <c r="B97" s="405"/>
      <c r="C97" s="406"/>
      <c r="D97" s="406"/>
      <c r="E97" s="406"/>
      <c r="F97" s="406"/>
      <c r="G97" s="407"/>
      <c r="H97" s="407"/>
      <c r="I97" s="407"/>
      <c r="J97" s="407"/>
      <c r="K97" s="407"/>
      <c r="L97" s="408" t="str">
        <f>IF(Table1[[#This Row],[Column19]]="", "", (Table1[[#This Row],[Column7]]-(1.96*Table1[[#This Row],[Column19]])))</f>
        <v/>
      </c>
      <c r="M97" s="408" t="str">
        <f>IF(Table1[[#This Row],[Column19]]="", "", (Table1[[#This Row],[Column7]]+(1.96*Table1[[#This Row],[Column19]])))</f>
        <v/>
      </c>
      <c r="N97" s="409"/>
      <c r="O97" s="409"/>
      <c r="P97" s="407"/>
      <c r="Q97" s="407"/>
      <c r="R97" s="407"/>
      <c r="S97" s="407"/>
      <c r="T97" s="410"/>
      <c r="U97" s="259"/>
      <c r="V97" s="45"/>
      <c r="W97" s="456" t="str">
        <f>IFERROR(HLOOKUP(Table1[[#This Row],[Column1]],Quality!$C$3:$AD$16,14,0),"")</f>
        <v/>
      </c>
      <c r="X97" s="458" t="str">
        <f t="shared" si="5"/>
        <v/>
      </c>
      <c r="Y97" s="453" t="str">
        <f t="shared" si="4"/>
        <v/>
      </c>
      <c r="Z97" s="452" t="str">
        <f>IF(Table2[[#This Row],[Column3]]="Drop","",IF(X97="","",IF(AND(X97=6,R97="Yes",S97="TX"),1,IF(AND(X97&lt;6,X97&gt;3,R97="Yes",S97="TX"),2,IF(AND(X97&lt;7,X97&gt;3,R97="Yes",S97="CT"),3,IF(AND(X97&lt;7,X97&gt;3,R97="NO"),4,IF(OR(X97=3,X97=2),5,5)))))))</f>
        <v/>
      </c>
      <c r="AB97" s="250" t="str">
        <f>IFERROR(VLOOKUP(Table2[[#This Row],[Column1]],$AC$4:$AD$6,2,0),"")</f>
        <v/>
      </c>
      <c r="AG97" s="206" t="str">
        <f>IFERROR(VLOOKUP(E97,List!$X$3:'List'!$Y$12,2,0),"")</f>
        <v/>
      </c>
    </row>
    <row r="98" spans="2:33" s="211" customFormat="1" ht="15.75" x14ac:dyDescent="0.25">
      <c r="B98" s="405"/>
      <c r="C98" s="406"/>
      <c r="D98" s="406"/>
      <c r="E98" s="406"/>
      <c r="F98" s="406"/>
      <c r="G98" s="407"/>
      <c r="H98" s="407"/>
      <c r="I98" s="407"/>
      <c r="J98" s="407"/>
      <c r="K98" s="407"/>
      <c r="L98" s="408" t="str">
        <f>IF(Table1[[#This Row],[Column19]]="", "", (Table1[[#This Row],[Column7]]-(1.96*Table1[[#This Row],[Column19]])))</f>
        <v/>
      </c>
      <c r="M98" s="408" t="str">
        <f>IF(Table1[[#This Row],[Column19]]="", "", (Table1[[#This Row],[Column7]]+(1.96*Table1[[#This Row],[Column19]])))</f>
        <v/>
      </c>
      <c r="N98" s="409"/>
      <c r="O98" s="409"/>
      <c r="P98" s="407"/>
      <c r="Q98" s="407"/>
      <c r="R98" s="407"/>
      <c r="S98" s="407"/>
      <c r="T98" s="410"/>
      <c r="U98" s="259"/>
      <c r="V98" s="45"/>
      <c r="W98" s="456" t="str">
        <f>IFERROR(HLOOKUP(Table1[[#This Row],[Column1]],Quality!$C$3:$AD$16,14,0),"")</f>
        <v/>
      </c>
      <c r="X98" s="458" t="str">
        <f t="shared" si="5"/>
        <v/>
      </c>
      <c r="Y98" s="453" t="str">
        <f t="shared" si="4"/>
        <v/>
      </c>
      <c r="Z98" s="452" t="str">
        <f>IF(Table2[[#This Row],[Column3]]="Drop","",IF(X98="","",IF(AND(X98=6,R98="Yes",S98="TX"),1,IF(AND(X98&lt;6,X98&gt;3,R98="Yes",S98="TX"),2,IF(AND(X98&lt;7,X98&gt;3,R98="Yes",S98="CT"),3,IF(AND(X98&lt;7,X98&gt;3,R98="NO"),4,IF(OR(X98=3,X98=2),5,5)))))))</f>
        <v/>
      </c>
      <c r="AB98" s="250" t="str">
        <f>IFERROR(VLOOKUP(Table2[[#This Row],[Column1]],$AC$4:$AD$6,2,0),"")</f>
        <v/>
      </c>
      <c r="AG98" s="206" t="str">
        <f>IFERROR(VLOOKUP(E98,List!$X$3:'List'!$Y$12,2,0),"")</f>
        <v/>
      </c>
    </row>
    <row r="99" spans="2:33" s="211" customFormat="1" ht="15.75" x14ac:dyDescent="0.25">
      <c r="B99" s="405"/>
      <c r="C99" s="406"/>
      <c r="D99" s="406"/>
      <c r="E99" s="406"/>
      <c r="F99" s="406"/>
      <c r="G99" s="407"/>
      <c r="H99" s="407"/>
      <c r="I99" s="407"/>
      <c r="J99" s="407"/>
      <c r="K99" s="407"/>
      <c r="L99" s="408" t="str">
        <f>IF(Table1[[#This Row],[Column19]]="", "", (Table1[[#This Row],[Column7]]-(1.96*Table1[[#This Row],[Column19]])))</f>
        <v/>
      </c>
      <c r="M99" s="408" t="str">
        <f>IF(Table1[[#This Row],[Column19]]="", "", (Table1[[#This Row],[Column7]]+(1.96*Table1[[#This Row],[Column19]])))</f>
        <v/>
      </c>
      <c r="N99" s="409"/>
      <c r="O99" s="409"/>
      <c r="P99" s="407"/>
      <c r="Q99" s="407"/>
      <c r="R99" s="407"/>
      <c r="S99" s="407"/>
      <c r="T99" s="410"/>
      <c r="U99" s="259"/>
      <c r="V99" s="45"/>
      <c r="W99" s="456" t="str">
        <f>IFERROR(HLOOKUP(Table1[[#This Row],[Column1]],Quality!$C$3:$AD$16,14,0),"")</f>
        <v/>
      </c>
      <c r="X99" s="458" t="str">
        <f t="shared" si="5"/>
        <v/>
      </c>
      <c r="Y99" s="453" t="str">
        <f t="shared" si="4"/>
        <v/>
      </c>
      <c r="Z99" s="452" t="str">
        <f>IF(Table2[[#This Row],[Column3]]="Drop","",IF(X99="","",IF(AND(X99=6,R99="Yes",S99="TX"),1,IF(AND(X99&lt;6,X99&gt;3,R99="Yes",S99="TX"),2,IF(AND(X99&lt;7,X99&gt;3,R99="Yes",S99="CT"),3,IF(AND(X99&lt;7,X99&gt;3,R99="NO"),4,IF(OR(X99=3,X99=2),5,5)))))))</f>
        <v/>
      </c>
      <c r="AB99" s="250" t="str">
        <f>IFERROR(VLOOKUP(Table2[[#This Row],[Column1]],$AC$4:$AD$6,2,0),"")</f>
        <v/>
      </c>
      <c r="AG99" s="206" t="str">
        <f>IFERROR(VLOOKUP(E99,List!$X$3:'List'!$Y$12,2,0),"")</f>
        <v/>
      </c>
    </row>
    <row r="100" spans="2:33" s="211" customFormat="1" ht="15.75" x14ac:dyDescent="0.25">
      <c r="B100" s="405"/>
      <c r="C100" s="406"/>
      <c r="D100" s="406"/>
      <c r="E100" s="406"/>
      <c r="F100" s="406"/>
      <c r="G100" s="407"/>
      <c r="H100" s="407"/>
      <c r="I100" s="407"/>
      <c r="J100" s="407"/>
      <c r="K100" s="407"/>
      <c r="L100" s="408" t="str">
        <f>IF(Table1[[#This Row],[Column19]]="", "", (Table1[[#This Row],[Column7]]-(1.96*Table1[[#This Row],[Column19]])))</f>
        <v/>
      </c>
      <c r="M100" s="408" t="str">
        <f>IF(Table1[[#This Row],[Column19]]="", "", (Table1[[#This Row],[Column7]]+(1.96*Table1[[#This Row],[Column19]])))</f>
        <v/>
      </c>
      <c r="N100" s="409"/>
      <c r="O100" s="409"/>
      <c r="P100" s="407"/>
      <c r="Q100" s="407"/>
      <c r="R100" s="407"/>
      <c r="S100" s="407"/>
      <c r="T100" s="410"/>
      <c r="U100" s="259"/>
      <c r="V100" s="45"/>
      <c r="W100" s="456" t="str">
        <f>IFERROR(HLOOKUP(Table1[[#This Row],[Column1]],Quality!$C$3:$AD$16,14,0),"")</f>
        <v/>
      </c>
      <c r="X100" s="458" t="str">
        <f t="shared" si="5"/>
        <v/>
      </c>
      <c r="Y100" s="453" t="str">
        <f>IF(G100="","",IF(OR(G100="NO",X100=2),"Drop",IF(X100="","","Keep")))</f>
        <v/>
      </c>
      <c r="Z100" s="452" t="str">
        <f>IF(Table2[[#This Row],[Column3]]="Drop","",IF(X100="","",IF(AND(X100=6,R100="Yes",S100="TX"),1,IF(AND(X100&lt;6,X100&gt;3,R100="Yes",S100="TX"),2,IF(AND(X100&lt;7,X100&gt;3,R100="Yes",S100="CT"),3,IF(AND(X100&lt;7,X100&gt;3,R100="NO"),4,IF(OR(X100=3,X100=2),5,5)))))))</f>
        <v/>
      </c>
      <c r="AB100" s="250" t="str">
        <f>IFERROR(VLOOKUP(Table2[[#This Row],[Column1]],$AC$4:$AD$6,2,0),"")</f>
        <v/>
      </c>
      <c r="AG100" s="206" t="str">
        <f>IFERROR(VLOOKUP(E100,List!$X$3:'List'!$Y$12,2,0),"")</f>
        <v/>
      </c>
    </row>
    <row r="101" spans="2:33" s="211" customFormat="1" ht="15.75" x14ac:dyDescent="0.25">
      <c r="B101" s="405"/>
      <c r="C101" s="406"/>
      <c r="D101" s="406"/>
      <c r="E101" s="406"/>
      <c r="F101" s="406"/>
      <c r="G101" s="407"/>
      <c r="H101" s="407"/>
      <c r="I101" s="407"/>
      <c r="J101" s="407"/>
      <c r="K101" s="407"/>
      <c r="L101" s="408" t="str">
        <f>IF(Table1[[#This Row],[Column19]]="", "", (Table1[[#This Row],[Column7]]-(1.96*Table1[[#This Row],[Column19]])))</f>
        <v/>
      </c>
      <c r="M101" s="408" t="str">
        <f>IF(Table1[[#This Row],[Column19]]="", "", (Table1[[#This Row],[Column7]]+(1.96*Table1[[#This Row],[Column19]])))</f>
        <v/>
      </c>
      <c r="N101" s="409"/>
      <c r="O101" s="409"/>
      <c r="P101" s="407"/>
      <c r="Q101" s="407"/>
      <c r="R101" s="407"/>
      <c r="S101" s="407"/>
      <c r="T101" s="410"/>
      <c r="U101" s="259"/>
      <c r="V101" s="45"/>
      <c r="W101" s="456" t="str">
        <f>IFERROR(HLOOKUP(Table1[[#This Row],[Column1]],Quality!$C$3:$AD$16,14,0),"")</f>
        <v/>
      </c>
      <c r="X101" s="458" t="str">
        <f t="shared" si="5"/>
        <v/>
      </c>
      <c r="Y101" s="453" t="str">
        <f>IF(G101="","",IF(OR(G101="NO",X101=2),"Drop",IF(X101="","","Keep")))</f>
        <v/>
      </c>
      <c r="Z101" s="452" t="str">
        <f>IF(Table2[[#This Row],[Column3]]="Drop","",IF(X101="","",IF(AND(X101=6,R101="Yes",S101="TX"),1,IF(AND(X101&lt;6,X101&gt;3,R101="Yes",S101="TX"),2,IF(AND(X101&lt;7,X101&gt;3,R101="Yes",S101="CT"),3,IF(AND(X101&lt;7,X101&gt;3,R101="NO"),4,IF(OR(X101=3,X101=2),5,5)))))))</f>
        <v/>
      </c>
      <c r="AB101" s="250" t="str">
        <f>IFERROR(VLOOKUP(Table2[[#This Row],[Column1]],$AC$4:$AD$6,2,0),"")</f>
        <v/>
      </c>
      <c r="AG101" s="206" t="str">
        <f>IFERROR(VLOOKUP(E101,List!$X$3:'List'!$Y$12,2,0),"")</f>
        <v/>
      </c>
    </row>
    <row r="102" spans="2:33" s="211" customFormat="1" ht="15.75" x14ac:dyDescent="0.25">
      <c r="B102" s="405"/>
      <c r="C102" s="406"/>
      <c r="D102" s="406"/>
      <c r="E102" s="406"/>
      <c r="F102" s="406"/>
      <c r="G102" s="407"/>
      <c r="H102" s="407"/>
      <c r="I102" s="407"/>
      <c r="J102" s="407"/>
      <c r="K102" s="407"/>
      <c r="L102" s="408" t="str">
        <f>IF(Table1[[#This Row],[Column19]]="", "", (Table1[[#This Row],[Column7]]-(1.96*Table1[[#This Row],[Column19]])))</f>
        <v/>
      </c>
      <c r="M102" s="408" t="str">
        <f>IF(Table1[[#This Row],[Column19]]="", "", (Table1[[#This Row],[Column7]]+(1.96*Table1[[#This Row],[Column19]])))</f>
        <v/>
      </c>
      <c r="N102" s="409"/>
      <c r="O102" s="409"/>
      <c r="P102" s="407"/>
      <c r="Q102" s="407"/>
      <c r="R102" s="407"/>
      <c r="S102" s="407"/>
      <c r="T102" s="410"/>
      <c r="U102" s="259"/>
      <c r="V102" s="45"/>
      <c r="W102" s="456" t="str">
        <f>IFERROR(HLOOKUP(Table1[[#This Row],[Column1]],Quality!$C$3:$AD$16,14,0),"")</f>
        <v/>
      </c>
      <c r="X102" s="458" t="str">
        <f t="shared" si="5"/>
        <v/>
      </c>
      <c r="Y102" s="453" t="str">
        <f>IF(G102="","",IF(OR(G102="NO",X102=2),"Drop",IF(X102="","","Keep")))</f>
        <v/>
      </c>
      <c r="Z102" s="452" t="str">
        <f>IF(Table2[[#This Row],[Column3]]="Drop","",IF(X102="","",IF(AND(X102=6,R102="Yes",S102="TX"),1,IF(AND(X102&lt;6,X102&gt;3,R102="Yes",S102="TX"),2,IF(AND(X102&lt;7,X102&gt;3,R102="Yes",S102="CT"),3,IF(AND(X102&lt;7,X102&gt;3,R102="NO"),4,IF(OR(X102=3,X102=2),5,5)))))))</f>
        <v/>
      </c>
      <c r="AB102" s="250" t="str">
        <f>IFERROR(VLOOKUP(Table2[[#This Row],[Column1]],$AC$4:$AD$6,2,0),"")</f>
        <v/>
      </c>
      <c r="AG102" s="206" t="str">
        <f>IFERROR(VLOOKUP(E102,List!$X$3:'List'!$Y$12,2,0),"")</f>
        <v/>
      </c>
    </row>
    <row r="103" spans="2:33" s="211" customFormat="1" ht="15.75" x14ac:dyDescent="0.25">
      <c r="B103" s="405"/>
      <c r="C103" s="406"/>
      <c r="D103" s="406"/>
      <c r="E103" s="406"/>
      <c r="F103" s="406"/>
      <c r="G103" s="407"/>
      <c r="H103" s="407"/>
      <c r="I103" s="407"/>
      <c r="J103" s="407"/>
      <c r="K103" s="407"/>
      <c r="L103" s="408" t="str">
        <f>IF(Table1[[#This Row],[Column19]]="", "", (Table1[[#This Row],[Column7]]-(1.96*Table1[[#This Row],[Column19]])))</f>
        <v/>
      </c>
      <c r="M103" s="408" t="str">
        <f>IF(Table1[[#This Row],[Column19]]="", "", (Table1[[#This Row],[Column7]]+(1.96*Table1[[#This Row],[Column19]])))</f>
        <v/>
      </c>
      <c r="N103" s="409"/>
      <c r="O103" s="409"/>
      <c r="P103" s="407"/>
      <c r="Q103" s="407"/>
      <c r="R103" s="407"/>
      <c r="S103" s="407"/>
      <c r="T103" s="410"/>
      <c r="U103" s="259"/>
      <c r="V103" s="45"/>
      <c r="W103" s="456" t="str">
        <f>IFERROR(HLOOKUP(Table1[[#This Row],[Column1]],Quality!$C$3:$AD$16,14,0),"")</f>
        <v/>
      </c>
      <c r="X103" s="458" t="str">
        <f t="shared" si="5"/>
        <v/>
      </c>
      <c r="Y103" s="453" t="str">
        <f>IF(G103="","",IF(OR(G103="NO",X103=2),"Drop",IF(X103="","","Keep")))</f>
        <v/>
      </c>
      <c r="Z103" s="452" t="str">
        <f>IF(Table2[[#This Row],[Column3]]="Drop","",IF(X103="","",IF(AND(X103=6,R103="Yes",S103="TX"),1,IF(AND(X103&lt;6,X103&gt;3,R103="Yes",S103="TX"),2,IF(AND(X103&lt;7,X103&gt;3,R103="Yes",S103="CT"),3,IF(AND(X103&lt;7,X103&gt;3,R103="NO"),4,IF(OR(X103=3,X103=2),5,5)))))))</f>
        <v/>
      </c>
      <c r="AB103" s="250" t="str">
        <f>IFERROR(VLOOKUP(Table2[[#This Row],[Column1]],$AC$4:$AD$6,2,0),"")</f>
        <v/>
      </c>
      <c r="AG103" s="206" t="str">
        <f>IFERROR(VLOOKUP(E103,List!$X$3:'List'!$Y$12,2,0),"")</f>
        <v/>
      </c>
    </row>
    <row r="104" spans="2:33" s="211" customFormat="1" ht="16.5" thickBot="1" x14ac:dyDescent="0.3">
      <c r="B104" s="411"/>
      <c r="C104" s="412"/>
      <c r="D104" s="412"/>
      <c r="E104" s="412"/>
      <c r="F104" s="412"/>
      <c r="G104" s="413"/>
      <c r="H104" s="413"/>
      <c r="I104" s="413"/>
      <c r="J104" s="413"/>
      <c r="K104" s="413"/>
      <c r="L104" s="414" t="str">
        <f>IF(Table1[[#This Row],[Column19]]="", "", (Table1[[#This Row],[Column7]]-(1.96*Table1[[#This Row],[Column19]])))</f>
        <v/>
      </c>
      <c r="M104" s="414" t="str">
        <f>IF(Table1[[#This Row],[Column19]]="", "", (Table1[[#This Row],[Column7]]+(1.96*Table1[[#This Row],[Column19]])))</f>
        <v/>
      </c>
      <c r="N104" s="414"/>
      <c r="O104" s="414"/>
      <c r="P104" s="413"/>
      <c r="Q104" s="413"/>
      <c r="R104" s="413"/>
      <c r="S104" s="413"/>
      <c r="T104" s="415"/>
      <c r="U104" s="260"/>
      <c r="V104" s="45"/>
      <c r="W104" s="456" t="str">
        <f>IFERROR(HLOOKUP(Table1[[#This Row],[Column1]],Quality!$C$3:$AD$16,14,0),"")</f>
        <v/>
      </c>
      <c r="X104" s="459" t="str">
        <f t="shared" si="5"/>
        <v/>
      </c>
      <c r="Y104" s="460" t="str">
        <f>IF(G104="","",IF(OR(G104="NO",X104=2),"Drop",IF(X104="","","Keep")))</f>
        <v/>
      </c>
      <c r="Z104" s="461" t="str">
        <f>IF(Table2[[#This Row],[Column3]]="Drop","",IF(X104="","",IF(AND(X104=6,R104="Yes",S104="TX"),1,IF(AND(X104&lt;6,X104&gt;3,R104="Yes",S104="TX"),2,IF(AND(X104&lt;7,X104&gt;3,R104="Yes",S104="CT"),3,IF(AND(X104&lt;7,X104&gt;3,R104="NO"),4,IF(OR(X104=3,X104=2),5,5)))))))</f>
        <v/>
      </c>
      <c r="AB104" s="250" t="str">
        <f>IFERROR(VLOOKUP(Table2[[#This Row],[Column1]],$AC$4:$AD$6,2,0),"")</f>
        <v/>
      </c>
      <c r="AG104" s="206" t="str">
        <f>IFERROR(VLOOKUP(E104,List!$X$3:'List'!$Y$12,2,0),"")</f>
        <v/>
      </c>
    </row>
    <row r="105" spans="2:33" s="211" customFormat="1" ht="16.5" thickTop="1" x14ac:dyDescent="0.25">
      <c r="B105" s="212"/>
      <c r="C105" s="212"/>
      <c r="D105" s="212"/>
      <c r="E105" s="212"/>
      <c r="F105" s="212"/>
      <c r="G105" s="213"/>
      <c r="H105" s="213"/>
      <c r="I105" s="213"/>
      <c r="J105" s="213"/>
      <c r="K105" s="251"/>
      <c r="L105" s="251"/>
      <c r="M105" s="251"/>
      <c r="N105" s="213"/>
      <c r="O105" s="213"/>
      <c r="P105" s="213"/>
      <c r="Q105" s="213"/>
      <c r="R105" s="213"/>
      <c r="S105" s="213"/>
      <c r="T105" s="213"/>
      <c r="U105" s="45"/>
      <c r="V105" s="45"/>
      <c r="W105" s="213"/>
      <c r="X105" s="213"/>
      <c r="Y105" s="213"/>
      <c r="Z105" s="213"/>
    </row>
    <row r="106" spans="2:33" s="211" customFormat="1" ht="15.75" x14ac:dyDescent="0.25">
      <c r="B106" s="212"/>
      <c r="C106" s="212"/>
      <c r="D106" s="212"/>
      <c r="E106" s="212"/>
      <c r="F106" s="212"/>
      <c r="G106" s="213"/>
      <c r="H106" s="213"/>
      <c r="I106" s="213"/>
      <c r="J106" s="213"/>
      <c r="K106" s="251"/>
      <c r="L106" s="251"/>
      <c r="M106" s="251"/>
      <c r="N106" s="213"/>
      <c r="O106" s="213"/>
      <c r="P106" s="213"/>
      <c r="Q106" s="213"/>
      <c r="R106" s="213"/>
      <c r="S106" s="213"/>
      <c r="T106" s="213"/>
      <c r="U106" s="45"/>
      <c r="V106" s="45"/>
      <c r="W106" s="213"/>
      <c r="X106" s="213"/>
      <c r="Y106" s="213"/>
      <c r="Z106" s="213"/>
    </row>
    <row r="107" spans="2:33" s="211" customFormat="1" ht="15.75" x14ac:dyDescent="0.25">
      <c r="B107" s="212"/>
      <c r="C107" s="212"/>
      <c r="D107" s="212"/>
      <c r="E107" s="212"/>
      <c r="F107" s="212"/>
      <c r="G107" s="213"/>
      <c r="H107" s="213"/>
      <c r="I107" s="213"/>
      <c r="J107" s="213"/>
      <c r="K107" s="251"/>
      <c r="L107" s="251"/>
      <c r="M107" s="251"/>
      <c r="N107" s="213"/>
      <c r="O107" s="213"/>
      <c r="P107" s="213"/>
      <c r="Q107" s="213"/>
      <c r="R107" s="213"/>
      <c r="S107" s="213"/>
      <c r="T107" s="213"/>
      <c r="U107" s="45"/>
      <c r="V107" s="45"/>
      <c r="W107" s="213"/>
      <c r="X107" s="213"/>
      <c r="Y107" s="213"/>
      <c r="Z107" s="213"/>
    </row>
    <row r="108" spans="2:33" s="211" customFormat="1" ht="15.75" x14ac:dyDescent="0.25">
      <c r="B108" s="212"/>
      <c r="C108" s="212"/>
      <c r="D108" s="212"/>
      <c r="E108" s="212"/>
      <c r="F108" s="212"/>
      <c r="G108" s="213"/>
      <c r="H108" s="213"/>
      <c r="I108" s="213"/>
      <c r="J108" s="213"/>
      <c r="K108" s="251"/>
      <c r="L108" s="251"/>
      <c r="M108" s="251"/>
      <c r="N108" s="213"/>
      <c r="O108" s="213"/>
      <c r="P108" s="213"/>
      <c r="Q108" s="213"/>
      <c r="R108" s="213"/>
      <c r="S108" s="213"/>
      <c r="T108" s="213"/>
      <c r="U108" s="45"/>
      <c r="V108" s="45"/>
      <c r="W108" s="213"/>
      <c r="X108" s="213"/>
      <c r="Y108" s="213"/>
      <c r="Z108" s="213"/>
    </row>
    <row r="109" spans="2:33" s="211" customFormat="1" ht="15.75" x14ac:dyDescent="0.25">
      <c r="B109" s="212"/>
      <c r="C109" s="212"/>
      <c r="D109" s="212"/>
      <c r="E109" s="212"/>
      <c r="F109" s="212"/>
      <c r="G109" s="213"/>
      <c r="H109" s="213"/>
      <c r="I109" s="213"/>
      <c r="J109" s="213"/>
      <c r="K109" s="251"/>
      <c r="L109" s="251"/>
      <c r="M109" s="251"/>
      <c r="N109" s="213"/>
      <c r="O109" s="213"/>
      <c r="P109" s="213"/>
      <c r="Q109" s="213"/>
      <c r="R109" s="213"/>
      <c r="S109" s="213"/>
      <c r="T109" s="213"/>
      <c r="U109" s="45"/>
      <c r="V109" s="45"/>
      <c r="W109" s="213"/>
      <c r="X109" s="213"/>
      <c r="Y109" s="213"/>
      <c r="Z109" s="213"/>
    </row>
    <row r="110" spans="2:33" s="211" customFormat="1" ht="15.75" x14ac:dyDescent="0.25">
      <c r="B110" s="212"/>
      <c r="C110" s="212"/>
      <c r="D110" s="212"/>
      <c r="E110" s="212"/>
      <c r="F110" s="212"/>
      <c r="G110" s="213"/>
      <c r="H110" s="213"/>
      <c r="I110" s="213"/>
      <c r="J110" s="213"/>
      <c r="K110" s="251"/>
      <c r="L110" s="251"/>
      <c r="M110" s="251"/>
      <c r="N110" s="213"/>
      <c r="O110" s="213"/>
      <c r="P110" s="213"/>
      <c r="Q110" s="213"/>
      <c r="R110" s="213"/>
      <c r="S110" s="213"/>
      <c r="T110" s="213"/>
      <c r="U110" s="45"/>
      <c r="V110" s="45"/>
      <c r="W110" s="213"/>
      <c r="X110" s="213"/>
      <c r="Y110" s="213"/>
      <c r="Z110" s="213"/>
    </row>
    <row r="111" spans="2:33" s="211" customFormat="1" ht="15.75" x14ac:dyDescent="0.25">
      <c r="B111" s="212"/>
      <c r="C111" s="212"/>
      <c r="D111" s="212"/>
      <c r="E111" s="212"/>
      <c r="F111" s="212"/>
      <c r="G111" s="213"/>
      <c r="H111" s="213"/>
      <c r="I111" s="213"/>
      <c r="J111" s="213"/>
      <c r="K111" s="251"/>
      <c r="L111" s="251"/>
      <c r="M111" s="251"/>
      <c r="N111" s="213"/>
      <c r="O111" s="213"/>
      <c r="P111" s="213"/>
      <c r="Q111" s="213"/>
      <c r="R111" s="213"/>
      <c r="S111" s="213"/>
      <c r="T111" s="213"/>
      <c r="U111" s="45"/>
      <c r="V111" s="45"/>
      <c r="W111" s="213"/>
      <c r="X111" s="213"/>
      <c r="Y111" s="213"/>
      <c r="Z111" s="213"/>
    </row>
    <row r="112" spans="2:33" s="211" customFormat="1" ht="15.75" x14ac:dyDescent="0.25">
      <c r="B112" s="212"/>
      <c r="C112" s="212"/>
      <c r="D112" s="212"/>
      <c r="E112" s="212"/>
      <c r="F112" s="212"/>
      <c r="G112" s="213"/>
      <c r="H112" s="213"/>
      <c r="I112" s="213"/>
      <c r="J112" s="213"/>
      <c r="K112" s="251"/>
      <c r="L112" s="251"/>
      <c r="M112" s="251"/>
      <c r="N112" s="213"/>
      <c r="O112" s="213"/>
      <c r="P112" s="213"/>
      <c r="Q112" s="213"/>
      <c r="R112" s="213"/>
      <c r="S112" s="213"/>
      <c r="T112" s="213"/>
      <c r="U112" s="45"/>
      <c r="V112" s="45"/>
      <c r="W112" s="213"/>
      <c r="X112" s="213"/>
      <c r="Y112" s="213"/>
      <c r="Z112" s="213"/>
    </row>
    <row r="113" spans="2:26" s="211" customFormat="1" ht="15.75" x14ac:dyDescent="0.25">
      <c r="B113" s="212"/>
      <c r="C113" s="212"/>
      <c r="D113" s="212"/>
      <c r="E113" s="212"/>
      <c r="F113" s="212"/>
      <c r="G113" s="213"/>
      <c r="H113" s="213"/>
      <c r="I113" s="213"/>
      <c r="J113" s="213"/>
      <c r="K113" s="251"/>
      <c r="L113" s="251"/>
      <c r="M113" s="251"/>
      <c r="N113" s="213"/>
      <c r="O113" s="213"/>
      <c r="P113" s="213"/>
      <c r="Q113" s="213"/>
      <c r="R113" s="213"/>
      <c r="S113" s="213"/>
      <c r="T113" s="213"/>
      <c r="U113" s="45"/>
      <c r="V113" s="45"/>
      <c r="W113" s="213"/>
      <c r="X113" s="213"/>
      <c r="Y113" s="213"/>
      <c r="Z113" s="213"/>
    </row>
    <row r="114" spans="2:26" s="211" customFormat="1" ht="15.75" x14ac:dyDescent="0.25">
      <c r="B114" s="212"/>
      <c r="C114" s="212"/>
      <c r="D114" s="212"/>
      <c r="E114" s="212"/>
      <c r="F114" s="212"/>
      <c r="G114" s="213"/>
      <c r="H114" s="213"/>
      <c r="I114" s="213"/>
      <c r="J114" s="213"/>
      <c r="K114" s="251"/>
      <c r="L114" s="251"/>
      <c r="M114" s="251"/>
      <c r="N114" s="213"/>
      <c r="O114" s="213"/>
      <c r="P114" s="213"/>
      <c r="Q114" s="213"/>
      <c r="R114" s="213"/>
      <c r="S114" s="213"/>
      <c r="T114" s="213"/>
      <c r="U114" s="45"/>
      <c r="V114" s="45"/>
      <c r="W114" s="213"/>
      <c r="X114" s="213"/>
      <c r="Y114" s="213"/>
      <c r="Z114" s="213"/>
    </row>
    <row r="115" spans="2:26" s="211" customFormat="1" ht="15.75" x14ac:dyDescent="0.25">
      <c r="B115" s="212"/>
      <c r="C115" s="212"/>
      <c r="D115" s="212"/>
      <c r="E115" s="212"/>
      <c r="F115" s="212"/>
      <c r="G115" s="213"/>
      <c r="H115" s="213"/>
      <c r="I115" s="213"/>
      <c r="J115" s="213"/>
      <c r="K115" s="251"/>
      <c r="L115" s="251"/>
      <c r="M115" s="251"/>
      <c r="N115" s="213"/>
      <c r="O115" s="213"/>
      <c r="P115" s="213"/>
      <c r="Q115" s="213"/>
      <c r="R115" s="213"/>
      <c r="S115" s="213"/>
      <c r="T115" s="213"/>
      <c r="U115" s="45"/>
      <c r="V115" s="45"/>
      <c r="W115" s="213"/>
      <c r="X115" s="213"/>
      <c r="Y115" s="213"/>
      <c r="Z115" s="213"/>
    </row>
    <row r="116" spans="2:26" s="211" customFormat="1" ht="15.75" x14ac:dyDescent="0.25">
      <c r="B116" s="212"/>
      <c r="C116" s="212"/>
      <c r="D116" s="212"/>
      <c r="E116" s="212"/>
      <c r="F116" s="212"/>
      <c r="G116" s="213"/>
      <c r="H116" s="213"/>
      <c r="I116" s="213"/>
      <c r="J116" s="213"/>
      <c r="K116" s="251"/>
      <c r="L116" s="251"/>
      <c r="M116" s="251"/>
      <c r="N116" s="213"/>
      <c r="O116" s="213"/>
      <c r="P116" s="213"/>
      <c r="Q116" s="213"/>
      <c r="R116" s="213"/>
      <c r="S116" s="213"/>
      <c r="T116" s="213"/>
      <c r="U116" s="45"/>
      <c r="V116" s="45"/>
      <c r="W116" s="213"/>
      <c r="X116" s="213"/>
      <c r="Y116" s="213"/>
      <c r="Z116" s="213"/>
    </row>
    <row r="117" spans="2:26" s="211" customFormat="1" ht="15.75" x14ac:dyDescent="0.25">
      <c r="B117" s="212"/>
      <c r="C117" s="212"/>
      <c r="D117" s="212"/>
      <c r="E117" s="212"/>
      <c r="F117" s="212"/>
      <c r="G117" s="213"/>
      <c r="H117" s="213"/>
      <c r="I117" s="213"/>
      <c r="J117" s="213"/>
      <c r="K117" s="251"/>
      <c r="L117" s="251"/>
      <c r="M117" s="251"/>
      <c r="N117" s="213"/>
      <c r="O117" s="213"/>
      <c r="P117" s="213"/>
      <c r="Q117" s="213"/>
      <c r="R117" s="213"/>
      <c r="S117" s="213"/>
      <c r="T117" s="213"/>
      <c r="U117" s="45"/>
      <c r="V117" s="45"/>
      <c r="W117" s="213"/>
      <c r="X117" s="213"/>
      <c r="Y117" s="213"/>
      <c r="Z117" s="213"/>
    </row>
    <row r="118" spans="2:26" s="211" customFormat="1" ht="15.75" x14ac:dyDescent="0.25">
      <c r="B118" s="212"/>
      <c r="C118" s="212"/>
      <c r="D118" s="212"/>
      <c r="E118" s="212"/>
      <c r="F118" s="212"/>
      <c r="G118" s="213"/>
      <c r="H118" s="213"/>
      <c r="I118" s="213"/>
      <c r="J118" s="213"/>
      <c r="K118" s="251"/>
      <c r="L118" s="251"/>
      <c r="M118" s="251"/>
      <c r="N118" s="213"/>
      <c r="O118" s="213"/>
      <c r="P118" s="213"/>
      <c r="Q118" s="213"/>
      <c r="R118" s="213"/>
      <c r="S118" s="213"/>
      <c r="T118" s="213"/>
      <c r="U118" s="45"/>
      <c r="V118" s="45"/>
      <c r="W118" s="213"/>
      <c r="X118" s="213"/>
      <c r="Y118" s="213"/>
      <c r="Z118" s="213"/>
    </row>
    <row r="119" spans="2:26" s="211" customFormat="1" ht="15.75" x14ac:dyDescent="0.25">
      <c r="B119" s="212"/>
      <c r="C119" s="212"/>
      <c r="D119" s="212"/>
      <c r="E119" s="212"/>
      <c r="F119" s="212"/>
      <c r="G119" s="213"/>
      <c r="H119" s="213"/>
      <c r="I119" s="213"/>
      <c r="J119" s="213"/>
      <c r="K119" s="251"/>
      <c r="L119" s="251"/>
      <c r="M119" s="251"/>
      <c r="N119" s="213"/>
      <c r="O119" s="213"/>
      <c r="P119" s="213"/>
      <c r="Q119" s="213"/>
      <c r="R119" s="213"/>
      <c r="S119" s="213"/>
      <c r="T119" s="213"/>
      <c r="U119" s="45"/>
      <c r="V119" s="45"/>
      <c r="W119" s="213"/>
      <c r="X119" s="213"/>
      <c r="Y119" s="213"/>
      <c r="Z119" s="213"/>
    </row>
    <row r="120" spans="2:26" s="211" customFormat="1" ht="15.75" x14ac:dyDescent="0.25">
      <c r="B120" s="212"/>
      <c r="C120" s="212"/>
      <c r="D120" s="212"/>
      <c r="E120" s="212"/>
      <c r="F120" s="212"/>
      <c r="G120" s="213"/>
      <c r="H120" s="213"/>
      <c r="I120" s="213"/>
      <c r="J120" s="213"/>
      <c r="K120" s="251"/>
      <c r="L120" s="251"/>
      <c r="M120" s="251"/>
      <c r="N120" s="213"/>
      <c r="O120" s="213"/>
      <c r="P120" s="213"/>
      <c r="Q120" s="213"/>
      <c r="R120" s="213"/>
      <c r="S120" s="213"/>
      <c r="T120" s="213"/>
      <c r="U120" s="45"/>
      <c r="V120" s="45"/>
      <c r="W120" s="213"/>
      <c r="X120" s="213"/>
      <c r="Y120" s="213"/>
      <c r="Z120" s="213"/>
    </row>
    <row r="121" spans="2:26" s="211" customFormat="1" ht="15.75" x14ac:dyDescent="0.25">
      <c r="B121" s="212"/>
      <c r="C121" s="212"/>
      <c r="D121" s="212"/>
      <c r="E121" s="212"/>
      <c r="F121" s="212"/>
      <c r="G121" s="213"/>
      <c r="H121" s="213"/>
      <c r="I121" s="213"/>
      <c r="J121" s="213"/>
      <c r="K121" s="251"/>
      <c r="L121" s="251"/>
      <c r="M121" s="251"/>
      <c r="N121" s="213"/>
      <c r="O121" s="213"/>
      <c r="P121" s="213"/>
      <c r="Q121" s="213"/>
      <c r="R121" s="213"/>
      <c r="S121" s="213"/>
      <c r="T121" s="213"/>
      <c r="U121" s="45"/>
      <c r="V121" s="45"/>
      <c r="W121" s="213"/>
      <c r="X121" s="213"/>
      <c r="Y121" s="213"/>
      <c r="Z121" s="213"/>
    </row>
    <row r="122" spans="2:26" s="211" customFormat="1" ht="15.75" x14ac:dyDescent="0.25">
      <c r="B122" s="212"/>
      <c r="C122" s="212"/>
      <c r="D122" s="212"/>
      <c r="E122" s="212"/>
      <c r="F122" s="212"/>
      <c r="G122" s="213"/>
      <c r="H122" s="213"/>
      <c r="I122" s="213"/>
      <c r="J122" s="213"/>
      <c r="K122" s="251"/>
      <c r="L122" s="251"/>
      <c r="M122" s="251"/>
      <c r="N122" s="213"/>
      <c r="O122" s="213"/>
      <c r="P122" s="213"/>
      <c r="Q122" s="213"/>
      <c r="R122" s="213"/>
      <c r="S122" s="213"/>
      <c r="T122" s="213"/>
      <c r="U122" s="45"/>
      <c r="V122" s="45"/>
      <c r="W122" s="213"/>
      <c r="X122" s="213"/>
      <c r="Y122" s="213"/>
      <c r="Z122" s="213"/>
    </row>
    <row r="123" spans="2:26" s="211" customFormat="1" ht="15.75" x14ac:dyDescent="0.25">
      <c r="B123" s="212"/>
      <c r="C123" s="212"/>
      <c r="D123" s="212"/>
      <c r="E123" s="212"/>
      <c r="F123" s="212"/>
      <c r="G123" s="213"/>
      <c r="H123" s="213"/>
      <c r="I123" s="213"/>
      <c r="J123" s="213"/>
      <c r="K123" s="251"/>
      <c r="L123" s="251"/>
      <c r="M123" s="251"/>
      <c r="N123" s="213"/>
      <c r="O123" s="213"/>
      <c r="P123" s="213"/>
      <c r="Q123" s="213"/>
      <c r="R123" s="213"/>
      <c r="S123" s="213"/>
      <c r="T123" s="213"/>
      <c r="U123" s="45"/>
      <c r="V123" s="45"/>
      <c r="W123" s="213"/>
      <c r="X123" s="213"/>
      <c r="Y123" s="213"/>
      <c r="Z123" s="213"/>
    </row>
    <row r="124" spans="2:26" s="211" customFormat="1" ht="15.75" x14ac:dyDescent="0.25">
      <c r="B124" s="212"/>
      <c r="C124" s="212"/>
      <c r="D124" s="212"/>
      <c r="E124" s="212"/>
      <c r="F124" s="212"/>
      <c r="G124" s="213"/>
      <c r="H124" s="213"/>
      <c r="I124" s="213"/>
      <c r="J124" s="213"/>
      <c r="K124" s="251"/>
      <c r="L124" s="251"/>
      <c r="M124" s="251"/>
      <c r="N124" s="213"/>
      <c r="O124" s="213"/>
      <c r="P124" s="213"/>
      <c r="Q124" s="213"/>
      <c r="R124" s="213"/>
      <c r="S124" s="213"/>
      <c r="T124" s="213"/>
      <c r="U124" s="45"/>
      <c r="V124" s="45"/>
      <c r="W124" s="213"/>
      <c r="X124" s="213"/>
      <c r="Y124" s="213"/>
      <c r="Z124" s="213"/>
    </row>
    <row r="125" spans="2:26" s="211" customFormat="1" ht="15.75" x14ac:dyDescent="0.25">
      <c r="B125" s="212"/>
      <c r="C125" s="212"/>
      <c r="D125" s="212"/>
      <c r="E125" s="212"/>
      <c r="F125" s="212"/>
      <c r="G125" s="213"/>
      <c r="H125" s="213"/>
      <c r="I125" s="213"/>
      <c r="J125" s="213"/>
      <c r="K125" s="251"/>
      <c r="L125" s="251"/>
      <c r="M125" s="251"/>
      <c r="N125" s="213"/>
      <c r="O125" s="213"/>
      <c r="P125" s="213"/>
      <c r="Q125" s="213"/>
      <c r="R125" s="213"/>
      <c r="S125" s="213"/>
      <c r="T125" s="213"/>
      <c r="U125" s="45"/>
      <c r="V125" s="45"/>
      <c r="W125" s="213"/>
      <c r="X125" s="213"/>
      <c r="Y125" s="213"/>
      <c r="Z125" s="213"/>
    </row>
    <row r="126" spans="2:26" s="211" customFormat="1" ht="15.75" x14ac:dyDescent="0.25">
      <c r="B126" s="212"/>
      <c r="C126" s="212"/>
      <c r="D126" s="212"/>
      <c r="E126" s="212"/>
      <c r="F126" s="212"/>
      <c r="G126" s="213"/>
      <c r="H126" s="213"/>
      <c r="I126" s="213"/>
      <c r="J126" s="213"/>
      <c r="K126" s="251"/>
      <c r="L126" s="251"/>
      <c r="M126" s="251"/>
      <c r="N126" s="213"/>
      <c r="O126" s="213"/>
      <c r="P126" s="213"/>
      <c r="Q126" s="213"/>
      <c r="R126" s="213"/>
      <c r="S126" s="213"/>
      <c r="T126" s="213"/>
      <c r="U126" s="45"/>
      <c r="V126" s="45"/>
      <c r="W126" s="213"/>
      <c r="X126" s="213"/>
      <c r="Y126" s="213"/>
      <c r="Z126" s="213"/>
    </row>
    <row r="127" spans="2:26" s="211" customFormat="1" ht="15.75" x14ac:dyDescent="0.25">
      <c r="B127" s="212"/>
      <c r="C127" s="212"/>
      <c r="D127" s="212"/>
      <c r="E127" s="212"/>
      <c r="F127" s="212"/>
      <c r="G127" s="213"/>
      <c r="H127" s="213"/>
      <c r="I127" s="213"/>
      <c r="J127" s="213"/>
      <c r="K127" s="251"/>
      <c r="L127" s="251"/>
      <c r="M127" s="251"/>
      <c r="N127" s="213"/>
      <c r="O127" s="213"/>
      <c r="P127" s="213"/>
      <c r="Q127" s="213"/>
      <c r="R127" s="213"/>
      <c r="S127" s="213"/>
      <c r="T127" s="213"/>
      <c r="U127" s="45"/>
      <c r="V127" s="45"/>
      <c r="W127" s="213"/>
      <c r="X127" s="213"/>
      <c r="Y127" s="213"/>
      <c r="Z127" s="213"/>
    </row>
    <row r="128" spans="2:26" s="211" customFormat="1" ht="15.75" x14ac:dyDescent="0.25">
      <c r="B128" s="212"/>
      <c r="C128" s="212"/>
      <c r="D128" s="212"/>
      <c r="E128" s="212"/>
      <c r="F128" s="212"/>
      <c r="G128" s="213"/>
      <c r="H128" s="213"/>
      <c r="I128" s="213"/>
      <c r="J128" s="213"/>
      <c r="K128" s="251"/>
      <c r="L128" s="251"/>
      <c r="M128" s="251"/>
      <c r="N128" s="213"/>
      <c r="O128" s="213"/>
      <c r="P128" s="213"/>
      <c r="Q128" s="213"/>
      <c r="R128" s="213"/>
      <c r="S128" s="213"/>
      <c r="T128" s="213"/>
      <c r="U128" s="45"/>
      <c r="V128" s="45"/>
      <c r="W128" s="213"/>
      <c r="X128" s="213"/>
      <c r="Y128" s="213"/>
      <c r="Z128" s="213"/>
    </row>
    <row r="129" spans="2:26" s="211" customFormat="1" ht="15.75" x14ac:dyDescent="0.25">
      <c r="B129" s="212"/>
      <c r="C129" s="212"/>
      <c r="D129" s="212"/>
      <c r="E129" s="212"/>
      <c r="F129" s="212"/>
      <c r="G129" s="213"/>
      <c r="H129" s="213"/>
      <c r="I129" s="213"/>
      <c r="J129" s="213"/>
      <c r="K129" s="251"/>
      <c r="L129" s="251"/>
      <c r="M129" s="251"/>
      <c r="N129" s="213"/>
      <c r="O129" s="213"/>
      <c r="P129" s="213"/>
      <c r="Q129" s="213"/>
      <c r="R129" s="213"/>
      <c r="S129" s="213"/>
      <c r="T129" s="213"/>
      <c r="U129" s="45"/>
      <c r="V129" s="45"/>
      <c r="W129" s="213"/>
      <c r="X129" s="213"/>
      <c r="Y129" s="213"/>
      <c r="Z129" s="213"/>
    </row>
    <row r="130" spans="2:26" s="211" customFormat="1" ht="15.75" x14ac:dyDescent="0.25">
      <c r="B130" s="212"/>
      <c r="C130" s="212"/>
      <c r="D130" s="212"/>
      <c r="E130" s="212"/>
      <c r="F130" s="212"/>
      <c r="G130" s="213"/>
      <c r="H130" s="213"/>
      <c r="I130" s="213"/>
      <c r="J130" s="213"/>
      <c r="K130" s="251"/>
      <c r="L130" s="251"/>
      <c r="M130" s="251"/>
      <c r="N130" s="213"/>
      <c r="O130" s="213"/>
      <c r="P130" s="213"/>
      <c r="Q130" s="213"/>
      <c r="R130" s="213"/>
      <c r="S130" s="213"/>
      <c r="T130" s="213"/>
      <c r="U130" s="45"/>
      <c r="V130" s="45"/>
      <c r="W130" s="213"/>
      <c r="X130" s="213"/>
      <c r="Y130" s="213"/>
      <c r="Z130" s="213"/>
    </row>
    <row r="131" spans="2:26" s="211" customFormat="1" ht="15.75" x14ac:dyDescent="0.25">
      <c r="B131" s="212"/>
      <c r="C131" s="212"/>
      <c r="D131" s="212"/>
      <c r="E131" s="212"/>
      <c r="F131" s="212"/>
      <c r="G131" s="213"/>
      <c r="H131" s="213"/>
      <c r="I131" s="213"/>
      <c r="J131" s="213"/>
      <c r="K131" s="251"/>
      <c r="L131" s="251"/>
      <c r="M131" s="251"/>
      <c r="N131" s="213"/>
      <c r="O131" s="213"/>
      <c r="P131" s="213"/>
      <c r="Q131" s="213"/>
      <c r="R131" s="213"/>
      <c r="S131" s="213"/>
      <c r="T131" s="213"/>
      <c r="U131" s="45"/>
      <c r="V131" s="45"/>
      <c r="W131" s="213"/>
      <c r="X131" s="213"/>
      <c r="Y131" s="213"/>
      <c r="Z131" s="213"/>
    </row>
    <row r="132" spans="2:26" s="211" customFormat="1" ht="15.75" x14ac:dyDescent="0.25">
      <c r="B132" s="212"/>
      <c r="C132" s="212"/>
      <c r="D132" s="212"/>
      <c r="E132" s="212"/>
      <c r="F132" s="212"/>
      <c r="G132" s="213"/>
      <c r="H132" s="213"/>
      <c r="I132" s="213"/>
      <c r="J132" s="213"/>
      <c r="K132" s="251"/>
      <c r="L132" s="251"/>
      <c r="M132" s="251"/>
      <c r="N132" s="213"/>
      <c r="O132" s="213"/>
      <c r="P132" s="213"/>
      <c r="Q132" s="213"/>
      <c r="R132" s="213"/>
      <c r="S132" s="213"/>
      <c r="T132" s="213"/>
      <c r="U132" s="45"/>
      <c r="V132" s="45"/>
      <c r="W132" s="213"/>
      <c r="X132" s="213"/>
      <c r="Y132" s="213"/>
      <c r="Z132" s="213"/>
    </row>
    <row r="133" spans="2:26" s="211" customFormat="1" ht="15.75" x14ac:dyDescent="0.25">
      <c r="B133" s="212"/>
      <c r="C133" s="212"/>
      <c r="D133" s="212"/>
      <c r="E133" s="212"/>
      <c r="F133" s="212"/>
      <c r="G133" s="213"/>
      <c r="H133" s="213"/>
      <c r="I133" s="213"/>
      <c r="J133" s="213"/>
      <c r="K133" s="251"/>
      <c r="L133" s="251"/>
      <c r="M133" s="251"/>
      <c r="N133" s="213"/>
      <c r="O133" s="213"/>
      <c r="P133" s="213"/>
      <c r="Q133" s="213"/>
      <c r="R133" s="213"/>
      <c r="S133" s="213"/>
      <c r="T133" s="213"/>
      <c r="U133" s="45"/>
      <c r="V133" s="45"/>
      <c r="W133" s="213"/>
      <c r="X133" s="213"/>
      <c r="Y133" s="213"/>
      <c r="Z133" s="213"/>
    </row>
    <row r="134" spans="2:26" s="211" customFormat="1" ht="15.75" x14ac:dyDescent="0.25">
      <c r="B134" s="212"/>
      <c r="C134" s="212"/>
      <c r="D134" s="212"/>
      <c r="E134" s="212"/>
      <c r="F134" s="212"/>
      <c r="G134" s="213"/>
      <c r="H134" s="213"/>
      <c r="I134" s="213"/>
      <c r="J134" s="213"/>
      <c r="K134" s="251"/>
      <c r="L134" s="251"/>
      <c r="M134" s="251"/>
      <c r="N134" s="213"/>
      <c r="O134" s="213"/>
      <c r="P134" s="213"/>
      <c r="Q134" s="213"/>
      <c r="R134" s="213"/>
      <c r="S134" s="213"/>
      <c r="T134" s="213"/>
      <c r="U134" s="45"/>
      <c r="V134" s="45"/>
      <c r="W134" s="213"/>
      <c r="X134" s="213"/>
      <c r="Y134" s="213"/>
      <c r="Z134" s="213"/>
    </row>
    <row r="135" spans="2:26" s="211" customFormat="1" ht="15.75" x14ac:dyDescent="0.25">
      <c r="B135" s="212"/>
      <c r="C135" s="212"/>
      <c r="D135" s="212"/>
      <c r="E135" s="212"/>
      <c r="F135" s="212"/>
      <c r="G135" s="213"/>
      <c r="H135" s="213"/>
      <c r="I135" s="213"/>
      <c r="J135" s="213"/>
      <c r="K135" s="251"/>
      <c r="L135" s="251"/>
      <c r="M135" s="251"/>
      <c r="N135" s="213"/>
      <c r="O135" s="213"/>
      <c r="P135" s="213"/>
      <c r="Q135" s="213"/>
      <c r="R135" s="213"/>
      <c r="S135" s="213"/>
      <c r="T135" s="213"/>
      <c r="U135" s="45"/>
      <c r="V135" s="45"/>
      <c r="W135" s="213"/>
      <c r="X135" s="213"/>
      <c r="Y135" s="213"/>
      <c r="Z135" s="213"/>
    </row>
    <row r="136" spans="2:26" s="211" customFormat="1" ht="15.75" x14ac:dyDescent="0.25">
      <c r="B136" s="212"/>
      <c r="C136" s="212"/>
      <c r="D136" s="212"/>
      <c r="E136" s="212"/>
      <c r="F136" s="212"/>
      <c r="G136" s="213"/>
      <c r="H136" s="213"/>
      <c r="I136" s="213"/>
      <c r="J136" s="213"/>
      <c r="K136" s="251"/>
      <c r="L136" s="251"/>
      <c r="M136" s="251"/>
      <c r="N136" s="213"/>
      <c r="O136" s="213"/>
      <c r="P136" s="213"/>
      <c r="Q136" s="213"/>
      <c r="R136" s="213"/>
      <c r="S136" s="213"/>
      <c r="T136" s="213"/>
      <c r="U136" s="45"/>
      <c r="V136" s="45"/>
      <c r="W136" s="213"/>
      <c r="X136" s="213"/>
      <c r="Y136" s="213"/>
      <c r="Z136" s="213"/>
    </row>
    <row r="137" spans="2:26" s="211" customFormat="1" ht="15.75" x14ac:dyDescent="0.25">
      <c r="B137" s="212"/>
      <c r="C137" s="212"/>
      <c r="D137" s="212"/>
      <c r="E137" s="212"/>
      <c r="F137" s="212"/>
      <c r="G137" s="213"/>
      <c r="H137" s="213"/>
      <c r="I137" s="213"/>
      <c r="J137" s="213"/>
      <c r="K137" s="251"/>
      <c r="L137" s="251"/>
      <c r="M137" s="251"/>
      <c r="N137" s="213"/>
      <c r="O137" s="213"/>
      <c r="P137" s="213"/>
      <c r="Q137" s="213"/>
      <c r="R137" s="213"/>
      <c r="S137" s="213"/>
      <c r="T137" s="213"/>
      <c r="U137" s="45"/>
      <c r="V137" s="45"/>
      <c r="W137" s="213"/>
      <c r="X137" s="213"/>
      <c r="Y137" s="213"/>
      <c r="Z137" s="213"/>
    </row>
    <row r="138" spans="2:26" s="211" customFormat="1" ht="15.75" x14ac:dyDescent="0.25">
      <c r="B138" s="212"/>
      <c r="C138" s="212"/>
      <c r="D138" s="212"/>
      <c r="E138" s="212"/>
      <c r="F138" s="212"/>
      <c r="G138" s="213"/>
      <c r="H138" s="213"/>
      <c r="I138" s="213"/>
      <c r="J138" s="213"/>
      <c r="K138" s="251"/>
      <c r="L138" s="251"/>
      <c r="M138" s="251"/>
      <c r="N138" s="213"/>
      <c r="O138" s="213"/>
      <c r="P138" s="213"/>
      <c r="Q138" s="213"/>
      <c r="R138" s="213"/>
      <c r="S138" s="213"/>
      <c r="T138" s="213"/>
      <c r="U138" s="45"/>
      <c r="V138" s="45"/>
      <c r="W138" s="213"/>
      <c r="X138" s="213"/>
      <c r="Y138" s="213"/>
      <c r="Z138" s="213"/>
    </row>
    <row r="139" spans="2:26" s="211" customFormat="1" ht="15.75" x14ac:dyDescent="0.25">
      <c r="B139" s="212"/>
      <c r="C139" s="212"/>
      <c r="D139" s="212"/>
      <c r="E139" s="212"/>
      <c r="F139" s="212"/>
      <c r="G139" s="213"/>
      <c r="H139" s="213"/>
      <c r="I139" s="213"/>
      <c r="J139" s="213"/>
      <c r="K139" s="251"/>
      <c r="L139" s="251"/>
      <c r="M139" s="251"/>
      <c r="N139" s="213"/>
      <c r="O139" s="213"/>
      <c r="P139" s="213"/>
      <c r="Q139" s="213"/>
      <c r="R139" s="213"/>
      <c r="S139" s="213"/>
      <c r="T139" s="213"/>
      <c r="U139" s="45"/>
      <c r="V139" s="45"/>
      <c r="W139" s="213"/>
      <c r="X139" s="213"/>
      <c r="Y139" s="213"/>
      <c r="Z139" s="213"/>
    </row>
    <row r="140" spans="2:26" s="211" customFormat="1" ht="15.75" x14ac:dyDescent="0.25">
      <c r="B140" s="212"/>
      <c r="C140" s="212"/>
      <c r="D140" s="212"/>
      <c r="E140" s="212"/>
      <c r="F140" s="212"/>
      <c r="G140" s="213"/>
      <c r="H140" s="213"/>
      <c r="I140" s="213"/>
      <c r="J140" s="213"/>
      <c r="K140" s="251"/>
      <c r="L140" s="251"/>
      <c r="M140" s="251"/>
      <c r="N140" s="213"/>
      <c r="O140" s="213"/>
      <c r="P140" s="213"/>
      <c r="Q140" s="213"/>
      <c r="R140" s="213"/>
      <c r="S140" s="213"/>
      <c r="T140" s="213"/>
      <c r="U140" s="45"/>
      <c r="V140" s="45"/>
      <c r="W140" s="213"/>
      <c r="X140" s="213"/>
      <c r="Y140" s="213"/>
      <c r="Z140" s="213"/>
    </row>
    <row r="141" spans="2:26" s="211" customFormat="1" ht="15.75" x14ac:dyDescent="0.25">
      <c r="B141" s="212"/>
      <c r="C141" s="212"/>
      <c r="D141" s="212"/>
      <c r="E141" s="212"/>
      <c r="F141" s="212"/>
      <c r="G141" s="213"/>
      <c r="H141" s="213"/>
      <c r="I141" s="213"/>
      <c r="J141" s="213"/>
      <c r="K141" s="251"/>
      <c r="L141" s="251"/>
      <c r="M141" s="251"/>
      <c r="N141" s="213"/>
      <c r="O141" s="213"/>
      <c r="P141" s="213"/>
      <c r="Q141" s="213"/>
      <c r="R141" s="213"/>
      <c r="S141" s="213"/>
      <c r="T141" s="213"/>
      <c r="U141" s="45"/>
      <c r="V141" s="45"/>
      <c r="W141" s="213"/>
      <c r="X141" s="213"/>
      <c r="Y141" s="213"/>
      <c r="Z141" s="213"/>
    </row>
    <row r="142" spans="2:26" s="211" customFormat="1" ht="15.75" x14ac:dyDescent="0.25">
      <c r="B142" s="212"/>
      <c r="C142" s="212"/>
      <c r="D142" s="212"/>
      <c r="E142" s="212"/>
      <c r="F142" s="212"/>
      <c r="G142" s="213"/>
      <c r="H142" s="213"/>
      <c r="I142" s="213"/>
      <c r="J142" s="213"/>
      <c r="K142" s="251"/>
      <c r="L142" s="251"/>
      <c r="M142" s="251"/>
      <c r="N142" s="213"/>
      <c r="O142" s="213"/>
      <c r="P142" s="213"/>
      <c r="Q142" s="213"/>
      <c r="R142" s="213"/>
      <c r="S142" s="213"/>
      <c r="T142" s="213"/>
      <c r="U142" s="45"/>
      <c r="V142" s="45"/>
      <c r="W142" s="213"/>
      <c r="X142" s="213"/>
      <c r="Y142" s="213"/>
      <c r="Z142" s="213"/>
    </row>
    <row r="143" spans="2:26" s="211" customFormat="1" ht="15.75" x14ac:dyDescent="0.25">
      <c r="B143" s="212"/>
      <c r="C143" s="212"/>
      <c r="D143" s="212"/>
      <c r="E143" s="212"/>
      <c r="F143" s="212"/>
      <c r="G143" s="213"/>
      <c r="H143" s="213"/>
      <c r="I143" s="213"/>
      <c r="J143" s="213"/>
      <c r="K143" s="251"/>
      <c r="L143" s="251"/>
      <c r="M143" s="251"/>
      <c r="N143" s="213"/>
      <c r="O143" s="213"/>
      <c r="P143" s="213"/>
      <c r="Q143" s="213"/>
      <c r="R143" s="213"/>
      <c r="S143" s="213"/>
      <c r="T143" s="213"/>
      <c r="U143" s="45"/>
      <c r="V143" s="45"/>
      <c r="W143" s="213"/>
      <c r="X143" s="213"/>
      <c r="Y143" s="213"/>
      <c r="Z143" s="213"/>
    </row>
    <row r="144" spans="2:26" s="211" customFormat="1" ht="15.75" x14ac:dyDescent="0.25">
      <c r="B144" s="212"/>
      <c r="C144" s="212"/>
      <c r="D144" s="212"/>
      <c r="E144" s="212"/>
      <c r="F144" s="212"/>
      <c r="G144" s="213"/>
      <c r="H144" s="213"/>
      <c r="I144" s="213"/>
      <c r="J144" s="213"/>
      <c r="K144" s="251"/>
      <c r="L144" s="251"/>
      <c r="M144" s="251"/>
      <c r="N144" s="213"/>
      <c r="O144" s="213"/>
      <c r="P144" s="213"/>
      <c r="Q144" s="213"/>
      <c r="R144" s="213"/>
      <c r="S144" s="213"/>
      <c r="T144" s="213"/>
      <c r="U144" s="45"/>
      <c r="V144" s="45"/>
      <c r="W144" s="213"/>
      <c r="X144" s="213"/>
      <c r="Y144" s="213"/>
      <c r="Z144" s="213"/>
    </row>
    <row r="145" spans="2:26" s="211" customFormat="1" ht="15.75" x14ac:dyDescent="0.25">
      <c r="B145" s="212"/>
      <c r="C145" s="212"/>
      <c r="D145" s="212"/>
      <c r="E145" s="212"/>
      <c r="F145" s="212"/>
      <c r="G145" s="213"/>
      <c r="H145" s="213"/>
      <c r="I145" s="213"/>
      <c r="J145" s="213"/>
      <c r="K145" s="251"/>
      <c r="L145" s="251"/>
      <c r="M145" s="251"/>
      <c r="N145" s="213"/>
      <c r="O145" s="213"/>
      <c r="P145" s="213"/>
      <c r="Q145" s="213"/>
      <c r="R145" s="213"/>
      <c r="S145" s="213"/>
      <c r="T145" s="213"/>
      <c r="U145" s="45"/>
      <c r="V145" s="45"/>
      <c r="W145" s="213"/>
      <c r="X145" s="213"/>
      <c r="Y145" s="213"/>
      <c r="Z145" s="213"/>
    </row>
    <row r="146" spans="2:26" s="211" customFormat="1" ht="15.75" x14ac:dyDescent="0.25">
      <c r="B146" s="212"/>
      <c r="C146" s="212"/>
      <c r="D146" s="212"/>
      <c r="E146" s="212"/>
      <c r="F146" s="212"/>
      <c r="G146" s="213"/>
      <c r="H146" s="213"/>
      <c r="I146" s="213"/>
      <c r="J146" s="213"/>
      <c r="K146" s="251"/>
      <c r="L146" s="251"/>
      <c r="M146" s="251"/>
      <c r="N146" s="213"/>
      <c r="O146" s="213"/>
      <c r="P146" s="213"/>
      <c r="Q146" s="213"/>
      <c r="R146" s="213"/>
      <c r="S146" s="213"/>
      <c r="T146" s="213"/>
      <c r="U146" s="45"/>
      <c r="V146" s="45"/>
      <c r="W146" s="213"/>
      <c r="X146" s="213"/>
      <c r="Y146" s="213"/>
      <c r="Z146" s="213"/>
    </row>
    <row r="147" spans="2:26" s="211" customFormat="1" ht="15.75" x14ac:dyDescent="0.25">
      <c r="B147" s="212"/>
      <c r="C147" s="212"/>
      <c r="D147" s="212"/>
      <c r="E147" s="212"/>
      <c r="F147" s="212"/>
      <c r="G147" s="213"/>
      <c r="H147" s="213"/>
      <c r="I147" s="213"/>
      <c r="J147" s="213"/>
      <c r="K147" s="251"/>
      <c r="L147" s="251"/>
      <c r="M147" s="251"/>
      <c r="N147" s="213"/>
      <c r="O147" s="213"/>
      <c r="P147" s="213"/>
      <c r="Q147" s="213"/>
      <c r="R147" s="213"/>
      <c r="S147" s="213"/>
      <c r="T147" s="213"/>
      <c r="U147" s="45"/>
      <c r="V147" s="45"/>
      <c r="W147" s="213"/>
      <c r="X147" s="213"/>
      <c r="Y147" s="213"/>
      <c r="Z147" s="213"/>
    </row>
    <row r="148" spans="2:26" s="211" customFormat="1" ht="15.75" x14ac:dyDescent="0.25">
      <c r="B148" s="212"/>
      <c r="C148" s="212"/>
      <c r="D148" s="212"/>
      <c r="E148" s="212"/>
      <c r="F148" s="212"/>
      <c r="G148" s="213"/>
      <c r="H148" s="213"/>
      <c r="I148" s="213"/>
      <c r="J148" s="213"/>
      <c r="K148" s="251"/>
      <c r="L148" s="251"/>
      <c r="M148" s="251"/>
      <c r="N148" s="213"/>
      <c r="O148" s="213"/>
      <c r="P148" s="213"/>
      <c r="Q148" s="213"/>
      <c r="R148" s="213"/>
      <c r="S148" s="213"/>
      <c r="T148" s="213"/>
      <c r="U148" s="45"/>
      <c r="V148" s="45"/>
      <c r="W148" s="213"/>
      <c r="X148" s="213"/>
      <c r="Y148" s="213"/>
      <c r="Z148" s="213"/>
    </row>
    <row r="149" spans="2:26" s="211" customFormat="1" ht="15.75" x14ac:dyDescent="0.25">
      <c r="B149" s="212"/>
      <c r="C149" s="212"/>
      <c r="D149" s="212"/>
      <c r="E149" s="212"/>
      <c r="F149" s="212"/>
      <c r="G149" s="213"/>
      <c r="H149" s="213"/>
      <c r="I149" s="213"/>
      <c r="J149" s="213"/>
      <c r="K149" s="251"/>
      <c r="L149" s="251"/>
      <c r="M149" s="251"/>
      <c r="N149" s="213"/>
      <c r="O149" s="213"/>
      <c r="P149" s="213"/>
      <c r="Q149" s="213"/>
      <c r="R149" s="213"/>
      <c r="S149" s="213"/>
      <c r="T149" s="213"/>
      <c r="U149" s="45"/>
      <c r="V149" s="45"/>
      <c r="W149" s="213"/>
      <c r="X149" s="213"/>
      <c r="Y149" s="213"/>
      <c r="Z149" s="213"/>
    </row>
    <row r="150" spans="2:26" s="211" customFormat="1" ht="15.75" x14ac:dyDescent="0.25">
      <c r="B150" s="212"/>
      <c r="C150" s="212"/>
      <c r="D150" s="212"/>
      <c r="E150" s="212"/>
      <c r="F150" s="212"/>
      <c r="G150" s="213"/>
      <c r="H150" s="213"/>
      <c r="I150" s="213"/>
      <c r="J150" s="213"/>
      <c r="K150" s="251"/>
      <c r="L150" s="251"/>
      <c r="M150" s="251"/>
      <c r="N150" s="213"/>
      <c r="O150" s="213"/>
      <c r="P150" s="213"/>
      <c r="Q150" s="213"/>
      <c r="R150" s="213"/>
      <c r="S150" s="213"/>
      <c r="T150" s="213"/>
      <c r="U150" s="45"/>
      <c r="V150" s="45"/>
      <c r="W150" s="213"/>
      <c r="X150" s="213"/>
      <c r="Y150" s="213"/>
      <c r="Z150" s="213"/>
    </row>
    <row r="151" spans="2:26" s="211" customFormat="1" ht="15.75" x14ac:dyDescent="0.25">
      <c r="B151" s="212"/>
      <c r="C151" s="212"/>
      <c r="D151" s="212"/>
      <c r="E151" s="212"/>
      <c r="F151" s="212"/>
      <c r="G151" s="213"/>
      <c r="H151" s="213"/>
      <c r="I151" s="213"/>
      <c r="J151" s="213"/>
      <c r="K151" s="251"/>
      <c r="L151" s="251"/>
      <c r="M151" s="251"/>
      <c r="N151" s="213"/>
      <c r="O151" s="213"/>
      <c r="P151" s="213"/>
      <c r="Q151" s="213"/>
      <c r="R151" s="213"/>
      <c r="S151" s="213"/>
      <c r="T151" s="213"/>
      <c r="U151" s="45"/>
      <c r="V151" s="45"/>
      <c r="W151" s="213"/>
      <c r="X151" s="213"/>
      <c r="Y151" s="213"/>
      <c r="Z151" s="213"/>
    </row>
    <row r="152" spans="2:26" s="211" customFormat="1" ht="15.75" x14ac:dyDescent="0.25">
      <c r="B152" s="212"/>
      <c r="C152" s="212"/>
      <c r="D152" s="212"/>
      <c r="E152" s="212"/>
      <c r="F152" s="212"/>
      <c r="G152" s="213"/>
      <c r="H152" s="213"/>
      <c r="I152" s="213"/>
      <c r="J152" s="213"/>
      <c r="K152" s="251"/>
      <c r="L152" s="251"/>
      <c r="M152" s="251"/>
      <c r="N152" s="213"/>
      <c r="O152" s="213"/>
      <c r="P152" s="213"/>
      <c r="Q152" s="213"/>
      <c r="R152" s="213"/>
      <c r="S152" s="213"/>
      <c r="T152" s="213"/>
      <c r="U152" s="45"/>
      <c r="V152" s="45"/>
      <c r="W152" s="213"/>
      <c r="X152" s="213"/>
      <c r="Y152" s="213"/>
      <c r="Z152" s="213"/>
    </row>
    <row r="153" spans="2:26" s="211" customFormat="1" ht="15.75" x14ac:dyDescent="0.25">
      <c r="B153" s="212"/>
      <c r="C153" s="212"/>
      <c r="D153" s="212"/>
      <c r="E153" s="212"/>
      <c r="F153" s="212"/>
      <c r="G153" s="213"/>
      <c r="H153" s="213"/>
      <c r="I153" s="213"/>
      <c r="J153" s="213"/>
      <c r="K153" s="251"/>
      <c r="L153" s="251"/>
      <c r="M153" s="251"/>
      <c r="N153" s="213"/>
      <c r="O153" s="213"/>
      <c r="P153" s="213"/>
      <c r="Q153" s="213"/>
      <c r="R153" s="213"/>
      <c r="S153" s="213"/>
      <c r="T153" s="213"/>
      <c r="U153" s="45"/>
      <c r="V153" s="45"/>
      <c r="W153" s="213"/>
      <c r="X153" s="213"/>
      <c r="Y153" s="213"/>
      <c r="Z153" s="213"/>
    </row>
    <row r="154" spans="2:26" s="211" customFormat="1" ht="15.75" x14ac:dyDescent="0.25">
      <c r="B154" s="212"/>
      <c r="C154" s="212"/>
      <c r="D154" s="212"/>
      <c r="E154" s="212"/>
      <c r="F154" s="212"/>
      <c r="G154" s="213"/>
      <c r="H154" s="213"/>
      <c r="I154" s="213"/>
      <c r="J154" s="213"/>
      <c r="K154" s="251"/>
      <c r="L154" s="251"/>
      <c r="M154" s="251"/>
      <c r="N154" s="213"/>
      <c r="O154" s="213"/>
      <c r="P154" s="213"/>
      <c r="Q154" s="213"/>
      <c r="R154" s="213"/>
      <c r="S154" s="213"/>
      <c r="T154" s="213"/>
      <c r="U154" s="45"/>
      <c r="V154" s="45"/>
      <c r="W154" s="213"/>
      <c r="X154" s="213"/>
      <c r="Y154" s="213"/>
      <c r="Z154" s="213"/>
    </row>
    <row r="155" spans="2:26" s="211" customFormat="1" ht="15.75" x14ac:dyDescent="0.25">
      <c r="B155" s="212"/>
      <c r="C155" s="212"/>
      <c r="D155" s="212"/>
      <c r="E155" s="212"/>
      <c r="F155" s="212"/>
      <c r="G155" s="213"/>
      <c r="H155" s="213"/>
      <c r="I155" s="213"/>
      <c r="J155" s="213"/>
      <c r="K155" s="251"/>
      <c r="L155" s="251"/>
      <c r="M155" s="251"/>
      <c r="N155" s="213"/>
      <c r="O155" s="213"/>
      <c r="P155" s="213"/>
      <c r="Q155" s="213"/>
      <c r="R155" s="213"/>
      <c r="S155" s="213"/>
      <c r="T155" s="213"/>
      <c r="U155" s="45"/>
      <c r="V155" s="45"/>
      <c r="W155" s="213"/>
      <c r="X155" s="213"/>
      <c r="Y155" s="213"/>
      <c r="Z155" s="213"/>
    </row>
    <row r="156" spans="2:26" s="211" customFormat="1" ht="15.75" x14ac:dyDescent="0.25">
      <c r="B156" s="212"/>
      <c r="C156" s="212"/>
      <c r="D156" s="212"/>
      <c r="E156" s="212"/>
      <c r="F156" s="212"/>
      <c r="G156" s="213"/>
      <c r="H156" s="213"/>
      <c r="I156" s="213"/>
      <c r="J156" s="213"/>
      <c r="K156" s="251"/>
      <c r="L156" s="251"/>
      <c r="M156" s="251"/>
      <c r="N156" s="213"/>
      <c r="O156" s="213"/>
      <c r="P156" s="213"/>
      <c r="Q156" s="213"/>
      <c r="R156" s="213"/>
      <c r="S156" s="213"/>
      <c r="T156" s="213"/>
      <c r="U156" s="45"/>
      <c r="V156" s="45"/>
      <c r="W156" s="213"/>
      <c r="X156" s="213"/>
      <c r="Y156" s="213"/>
      <c r="Z156" s="213"/>
    </row>
    <row r="157" spans="2:26" s="211" customFormat="1" ht="15.75" x14ac:dyDescent="0.25">
      <c r="B157" s="212"/>
      <c r="C157" s="212"/>
      <c r="D157" s="212"/>
      <c r="E157" s="212"/>
      <c r="F157" s="212"/>
      <c r="G157" s="213"/>
      <c r="H157" s="213"/>
      <c r="I157" s="213"/>
      <c r="J157" s="213"/>
      <c r="K157" s="251"/>
      <c r="L157" s="251"/>
      <c r="M157" s="251"/>
      <c r="N157" s="213"/>
      <c r="O157" s="213"/>
      <c r="P157" s="213"/>
      <c r="Q157" s="213"/>
      <c r="R157" s="213"/>
      <c r="S157" s="213"/>
      <c r="T157" s="213"/>
      <c r="U157" s="45"/>
      <c r="V157" s="45"/>
      <c r="W157" s="213"/>
      <c r="X157" s="213"/>
      <c r="Y157" s="213"/>
      <c r="Z157" s="213"/>
    </row>
    <row r="158" spans="2:26" s="211" customFormat="1" ht="15.75" x14ac:dyDescent="0.25">
      <c r="B158" s="212"/>
      <c r="C158" s="212"/>
      <c r="D158" s="212"/>
      <c r="E158" s="212"/>
      <c r="F158" s="212"/>
      <c r="G158" s="213"/>
      <c r="H158" s="213"/>
      <c r="I158" s="213"/>
      <c r="J158" s="213"/>
      <c r="K158" s="251"/>
      <c r="L158" s="251"/>
      <c r="M158" s="251"/>
      <c r="N158" s="213"/>
      <c r="O158" s="213"/>
      <c r="P158" s="213"/>
      <c r="Q158" s="213"/>
      <c r="R158" s="213"/>
      <c r="S158" s="213"/>
      <c r="T158" s="213"/>
      <c r="U158" s="45"/>
      <c r="V158" s="45"/>
      <c r="W158" s="213"/>
      <c r="X158" s="213"/>
      <c r="Y158" s="213"/>
      <c r="Z158" s="213"/>
    </row>
    <row r="159" spans="2:26" s="211" customFormat="1" ht="15.75" x14ac:dyDescent="0.25">
      <c r="B159" s="212"/>
      <c r="C159" s="212"/>
      <c r="D159" s="212"/>
      <c r="E159" s="212"/>
      <c r="F159" s="212"/>
      <c r="G159" s="213"/>
      <c r="H159" s="213"/>
      <c r="I159" s="213"/>
      <c r="J159" s="213"/>
      <c r="K159" s="251"/>
      <c r="L159" s="251"/>
      <c r="M159" s="251"/>
      <c r="N159" s="213"/>
      <c r="O159" s="213"/>
      <c r="P159" s="213"/>
      <c r="Q159" s="213"/>
      <c r="R159" s="213"/>
      <c r="S159" s="213"/>
      <c r="T159" s="213"/>
      <c r="U159" s="45"/>
      <c r="V159" s="45"/>
      <c r="W159" s="213"/>
      <c r="X159" s="213"/>
      <c r="Y159" s="213"/>
      <c r="Z159" s="213"/>
    </row>
    <row r="160" spans="2:26" s="211" customFormat="1" ht="15.75" x14ac:dyDescent="0.25">
      <c r="B160" s="212"/>
      <c r="C160" s="212"/>
      <c r="D160" s="212"/>
      <c r="E160" s="212"/>
      <c r="F160" s="212"/>
      <c r="G160" s="213"/>
      <c r="H160" s="213"/>
      <c r="I160" s="213"/>
      <c r="J160" s="213"/>
      <c r="K160" s="251"/>
      <c r="L160" s="251"/>
      <c r="M160" s="251"/>
      <c r="N160" s="213"/>
      <c r="O160" s="213"/>
      <c r="P160" s="213"/>
      <c r="Q160" s="213"/>
      <c r="R160" s="213"/>
      <c r="S160" s="213"/>
      <c r="T160" s="213"/>
      <c r="U160" s="45"/>
      <c r="V160" s="45"/>
      <c r="W160" s="213"/>
      <c r="X160" s="213"/>
      <c r="Y160" s="213"/>
      <c r="Z160" s="213"/>
    </row>
    <row r="161" spans="2:26" s="211" customFormat="1" ht="15.75" x14ac:dyDescent="0.25">
      <c r="B161" s="212"/>
      <c r="C161" s="212"/>
      <c r="D161" s="212"/>
      <c r="E161" s="212"/>
      <c r="F161" s="212"/>
      <c r="G161" s="213"/>
      <c r="H161" s="213"/>
      <c r="I161" s="213"/>
      <c r="J161" s="213"/>
      <c r="K161" s="251"/>
      <c r="L161" s="251"/>
      <c r="M161" s="251"/>
      <c r="N161" s="213"/>
      <c r="O161" s="213"/>
      <c r="P161" s="213"/>
      <c r="Q161" s="213"/>
      <c r="R161" s="213"/>
      <c r="S161" s="213"/>
      <c r="T161" s="213"/>
      <c r="U161" s="45"/>
      <c r="V161" s="45"/>
      <c r="W161" s="213"/>
      <c r="X161" s="213"/>
      <c r="Y161" s="213"/>
      <c r="Z161" s="213"/>
    </row>
    <row r="162" spans="2:26" s="211" customFormat="1" ht="15.75" x14ac:dyDescent="0.25">
      <c r="B162" s="212"/>
      <c r="C162" s="212"/>
      <c r="D162" s="212"/>
      <c r="E162" s="212"/>
      <c r="F162" s="212"/>
      <c r="G162" s="213"/>
      <c r="H162" s="213"/>
      <c r="I162" s="213"/>
      <c r="J162" s="213"/>
      <c r="K162" s="251"/>
      <c r="L162" s="251"/>
      <c r="M162" s="251"/>
      <c r="N162" s="213"/>
      <c r="O162" s="213"/>
      <c r="P162" s="213"/>
      <c r="Q162" s="213"/>
      <c r="R162" s="213"/>
      <c r="S162" s="213"/>
      <c r="T162" s="213"/>
      <c r="U162" s="45"/>
      <c r="V162" s="45"/>
      <c r="W162" s="213"/>
      <c r="X162" s="213"/>
      <c r="Y162" s="213"/>
      <c r="Z162" s="213"/>
    </row>
    <row r="163" spans="2:26" s="211" customFormat="1" ht="15.75" x14ac:dyDescent="0.25">
      <c r="B163" s="212"/>
      <c r="C163" s="212"/>
      <c r="D163" s="212"/>
      <c r="E163" s="212"/>
      <c r="F163" s="212"/>
      <c r="G163" s="213"/>
      <c r="H163" s="213"/>
      <c r="I163" s="213"/>
      <c r="J163" s="213"/>
      <c r="K163" s="251"/>
      <c r="L163" s="251"/>
      <c r="M163" s="251"/>
      <c r="N163" s="213"/>
      <c r="O163" s="213"/>
      <c r="P163" s="213"/>
      <c r="Q163" s="213"/>
      <c r="R163" s="213"/>
      <c r="S163" s="213"/>
      <c r="T163" s="213"/>
      <c r="U163" s="45"/>
      <c r="V163" s="45"/>
      <c r="W163" s="213"/>
      <c r="X163" s="213"/>
      <c r="Y163" s="213"/>
      <c r="Z163" s="213"/>
    </row>
    <row r="164" spans="2:26" s="211" customFormat="1" ht="15.75" x14ac:dyDescent="0.25">
      <c r="B164" s="212"/>
      <c r="C164" s="212"/>
      <c r="D164" s="212"/>
      <c r="E164" s="212"/>
      <c r="F164" s="212"/>
      <c r="G164" s="213"/>
      <c r="H164" s="213"/>
      <c r="I164" s="213"/>
      <c r="J164" s="213"/>
      <c r="K164" s="251"/>
      <c r="L164" s="251"/>
      <c r="M164" s="251"/>
      <c r="N164" s="213"/>
      <c r="O164" s="213"/>
      <c r="P164" s="213"/>
      <c r="Q164" s="213"/>
      <c r="R164" s="213"/>
      <c r="S164" s="213"/>
      <c r="T164" s="213"/>
      <c r="U164" s="45"/>
      <c r="V164" s="45"/>
      <c r="W164" s="213"/>
      <c r="X164" s="213"/>
      <c r="Y164" s="213"/>
      <c r="Z164" s="213"/>
    </row>
    <row r="165" spans="2:26" s="211" customFormat="1" ht="15.75" x14ac:dyDescent="0.25">
      <c r="B165" s="212"/>
      <c r="C165" s="212"/>
      <c r="D165" s="212"/>
      <c r="E165" s="212"/>
      <c r="F165" s="212"/>
      <c r="G165" s="213"/>
      <c r="H165" s="213"/>
      <c r="I165" s="213"/>
      <c r="J165" s="213"/>
      <c r="K165" s="251"/>
      <c r="L165" s="251"/>
      <c r="M165" s="251"/>
      <c r="N165" s="213"/>
      <c r="O165" s="213"/>
      <c r="P165" s="213"/>
      <c r="Q165" s="213"/>
      <c r="R165" s="213"/>
      <c r="S165" s="213"/>
      <c r="T165" s="213"/>
      <c r="U165" s="45"/>
      <c r="V165" s="45"/>
      <c r="W165" s="213"/>
      <c r="X165" s="213"/>
      <c r="Y165" s="213"/>
      <c r="Z165" s="213"/>
    </row>
    <row r="166" spans="2:26" s="211" customFormat="1" ht="15.75" x14ac:dyDescent="0.25">
      <c r="B166" s="212"/>
      <c r="C166" s="212"/>
      <c r="D166" s="212"/>
      <c r="E166" s="212"/>
      <c r="F166" s="212"/>
      <c r="G166" s="213"/>
      <c r="H166" s="213"/>
      <c r="I166" s="213"/>
      <c r="J166" s="213"/>
      <c r="K166" s="251"/>
      <c r="L166" s="251"/>
      <c r="M166" s="251"/>
      <c r="N166" s="213"/>
      <c r="O166" s="213"/>
      <c r="P166" s="213"/>
      <c r="Q166" s="213"/>
      <c r="R166" s="213"/>
      <c r="S166" s="213"/>
      <c r="T166" s="213"/>
      <c r="U166" s="45"/>
      <c r="V166" s="45"/>
      <c r="W166" s="213"/>
      <c r="X166" s="213"/>
      <c r="Y166" s="213"/>
      <c r="Z166" s="213"/>
    </row>
    <row r="167" spans="2:26" s="211" customFormat="1" ht="15.75" x14ac:dyDescent="0.25">
      <c r="B167" s="212"/>
      <c r="C167" s="212"/>
      <c r="D167" s="212"/>
      <c r="E167" s="212"/>
      <c r="F167" s="212"/>
      <c r="G167" s="213"/>
      <c r="H167" s="213"/>
      <c r="I167" s="213"/>
      <c r="J167" s="213"/>
      <c r="K167" s="251"/>
      <c r="L167" s="251"/>
      <c r="M167" s="251"/>
      <c r="N167" s="213"/>
      <c r="O167" s="213"/>
      <c r="P167" s="213"/>
      <c r="Q167" s="213"/>
      <c r="R167" s="213"/>
      <c r="S167" s="213"/>
      <c r="T167" s="213"/>
      <c r="U167" s="45"/>
      <c r="V167" s="45"/>
      <c r="W167" s="213"/>
      <c r="X167" s="213"/>
      <c r="Y167" s="213"/>
      <c r="Z167" s="213"/>
    </row>
    <row r="168" spans="2:26" s="211" customFormat="1" ht="15.75" x14ac:dyDescent="0.25">
      <c r="B168" s="212"/>
      <c r="C168" s="212"/>
      <c r="D168" s="212"/>
      <c r="E168" s="212"/>
      <c r="F168" s="212"/>
      <c r="G168" s="213"/>
      <c r="H168" s="213"/>
      <c r="I168" s="213"/>
      <c r="J168" s="213"/>
      <c r="K168" s="251"/>
      <c r="L168" s="251"/>
      <c r="M168" s="251"/>
      <c r="N168" s="213"/>
      <c r="O168" s="213"/>
      <c r="P168" s="213"/>
      <c r="Q168" s="213"/>
      <c r="R168" s="213"/>
      <c r="S168" s="213"/>
      <c r="T168" s="213"/>
      <c r="U168" s="45"/>
      <c r="V168" s="45"/>
      <c r="W168" s="213"/>
      <c r="X168" s="213"/>
      <c r="Y168" s="213"/>
      <c r="Z168" s="213"/>
    </row>
    <row r="169" spans="2:26" s="211" customFormat="1" ht="15.75" x14ac:dyDescent="0.25">
      <c r="B169" s="212"/>
      <c r="C169" s="212"/>
      <c r="D169" s="212"/>
      <c r="E169" s="212"/>
      <c r="F169" s="212"/>
      <c r="G169" s="213"/>
      <c r="H169" s="213"/>
      <c r="I169" s="213"/>
      <c r="J169" s="213"/>
      <c r="K169" s="251"/>
      <c r="L169" s="251"/>
      <c r="M169" s="251"/>
      <c r="N169" s="213"/>
      <c r="O169" s="213"/>
      <c r="P169" s="213"/>
      <c r="Q169" s="213"/>
      <c r="R169" s="213"/>
      <c r="S169" s="213"/>
      <c r="T169" s="213"/>
      <c r="U169" s="45"/>
      <c r="V169" s="45"/>
      <c r="W169" s="213"/>
      <c r="X169" s="213"/>
      <c r="Y169" s="213"/>
      <c r="Z169" s="213"/>
    </row>
    <row r="170" spans="2:26" s="211" customFormat="1" ht="15.75" x14ac:dyDescent="0.25">
      <c r="B170" s="212"/>
      <c r="C170" s="212"/>
      <c r="D170" s="212"/>
      <c r="E170" s="212"/>
      <c r="F170" s="212"/>
      <c r="G170" s="213"/>
      <c r="H170" s="213"/>
      <c r="I170" s="213"/>
      <c r="J170" s="213"/>
      <c r="K170" s="251"/>
      <c r="L170" s="251"/>
      <c r="M170" s="251"/>
      <c r="N170" s="213"/>
      <c r="O170" s="213"/>
      <c r="P170" s="213"/>
      <c r="Q170" s="213"/>
      <c r="R170" s="213"/>
      <c r="S170" s="213"/>
      <c r="T170" s="213"/>
      <c r="U170" s="45"/>
      <c r="V170" s="45"/>
      <c r="W170" s="213"/>
      <c r="X170" s="213"/>
      <c r="Y170" s="213"/>
      <c r="Z170" s="213"/>
    </row>
    <row r="171" spans="2:26" s="211" customFormat="1" ht="15.75" x14ac:dyDescent="0.25">
      <c r="B171" s="212"/>
      <c r="C171" s="212"/>
      <c r="D171" s="212"/>
      <c r="E171" s="212"/>
      <c r="F171" s="212"/>
      <c r="G171" s="213"/>
      <c r="H171" s="213"/>
      <c r="I171" s="213"/>
      <c r="J171" s="213"/>
      <c r="K171" s="251"/>
      <c r="L171" s="251"/>
      <c r="M171" s="251"/>
      <c r="N171" s="213"/>
      <c r="O171" s="213"/>
      <c r="P171" s="213"/>
      <c r="Q171" s="213"/>
      <c r="R171" s="213"/>
      <c r="S171" s="213"/>
      <c r="T171" s="213"/>
      <c r="U171" s="45"/>
      <c r="V171" s="45"/>
      <c r="W171" s="213"/>
      <c r="X171" s="213"/>
      <c r="Y171" s="213"/>
      <c r="Z171" s="213"/>
    </row>
    <row r="172" spans="2:26" s="211" customFormat="1" ht="15.75" x14ac:dyDescent="0.25">
      <c r="B172" s="212"/>
      <c r="C172" s="212"/>
      <c r="D172" s="212"/>
      <c r="E172" s="212"/>
      <c r="F172" s="212"/>
      <c r="G172" s="213"/>
      <c r="H172" s="213"/>
      <c r="I172" s="213"/>
      <c r="J172" s="213"/>
      <c r="K172" s="251"/>
      <c r="L172" s="251"/>
      <c r="M172" s="251"/>
      <c r="N172" s="213"/>
      <c r="O172" s="213"/>
      <c r="P172" s="213"/>
      <c r="Q172" s="213"/>
      <c r="R172" s="213"/>
      <c r="S172" s="213"/>
      <c r="T172" s="213"/>
      <c r="U172" s="45"/>
      <c r="V172" s="45"/>
      <c r="W172" s="213"/>
      <c r="X172" s="213"/>
      <c r="Y172" s="213"/>
      <c r="Z172" s="213"/>
    </row>
    <row r="173" spans="2:26" s="211" customFormat="1" ht="15.75" x14ac:dyDescent="0.25">
      <c r="B173" s="212"/>
      <c r="C173" s="212"/>
      <c r="D173" s="212"/>
      <c r="E173" s="212"/>
      <c r="F173" s="212"/>
      <c r="G173" s="213"/>
      <c r="H173" s="213"/>
      <c r="I173" s="213"/>
      <c r="J173" s="213"/>
      <c r="K173" s="251"/>
      <c r="L173" s="251"/>
      <c r="M173" s="251"/>
      <c r="N173" s="213"/>
      <c r="O173" s="213"/>
      <c r="P173" s="213"/>
      <c r="Q173" s="213"/>
      <c r="R173" s="213"/>
      <c r="S173" s="213"/>
      <c r="T173" s="213"/>
      <c r="U173" s="45"/>
      <c r="V173" s="45"/>
      <c r="W173" s="213"/>
      <c r="X173" s="213"/>
      <c r="Y173" s="213"/>
      <c r="Z173" s="213"/>
    </row>
    <row r="174" spans="2:26" s="211" customFormat="1" ht="15.75" x14ac:dyDescent="0.25">
      <c r="B174" s="212"/>
      <c r="C174" s="212"/>
      <c r="D174" s="212"/>
      <c r="E174" s="212"/>
      <c r="F174" s="212"/>
      <c r="G174" s="213"/>
      <c r="H174" s="213"/>
      <c r="I174" s="213"/>
      <c r="J174" s="213"/>
      <c r="K174" s="251"/>
      <c r="L174" s="251"/>
      <c r="M174" s="251"/>
      <c r="N174" s="213"/>
      <c r="O174" s="213"/>
      <c r="P174" s="213"/>
      <c r="Q174" s="213"/>
      <c r="R174" s="213"/>
      <c r="S174" s="213"/>
      <c r="T174" s="213"/>
      <c r="U174" s="45"/>
      <c r="V174" s="45"/>
      <c r="W174" s="213"/>
      <c r="X174" s="213"/>
      <c r="Y174" s="213"/>
      <c r="Z174" s="213"/>
    </row>
    <row r="175" spans="2:26" s="211" customFormat="1" ht="15.75" x14ac:dyDescent="0.25">
      <c r="B175" s="212"/>
      <c r="C175" s="212"/>
      <c r="D175" s="212"/>
      <c r="E175" s="212"/>
      <c r="F175" s="212"/>
      <c r="G175" s="213"/>
      <c r="H175" s="213"/>
      <c r="I175" s="213"/>
      <c r="J175" s="213"/>
      <c r="K175" s="251"/>
      <c r="L175" s="251"/>
      <c r="M175" s="251"/>
      <c r="N175" s="213"/>
      <c r="O175" s="213"/>
      <c r="P175" s="213"/>
      <c r="Q175" s="213"/>
      <c r="R175" s="213"/>
      <c r="S175" s="213"/>
      <c r="T175" s="213"/>
      <c r="U175" s="45"/>
      <c r="V175" s="45"/>
      <c r="W175" s="213"/>
      <c r="X175" s="213"/>
      <c r="Y175" s="213"/>
      <c r="Z175" s="213"/>
    </row>
    <row r="176" spans="2:26" s="211" customFormat="1" ht="15.75" x14ac:dyDescent="0.25">
      <c r="B176" s="212"/>
      <c r="C176" s="212"/>
      <c r="D176" s="212"/>
      <c r="E176" s="212"/>
      <c r="F176" s="212"/>
      <c r="G176" s="213"/>
      <c r="H176" s="213"/>
      <c r="I176" s="213"/>
      <c r="J176" s="213"/>
      <c r="K176" s="251"/>
      <c r="L176" s="251"/>
      <c r="M176" s="251"/>
      <c r="N176" s="213"/>
      <c r="O176" s="213"/>
      <c r="P176" s="213"/>
      <c r="Q176" s="213"/>
      <c r="R176" s="213"/>
      <c r="S176" s="213"/>
      <c r="T176" s="213"/>
      <c r="U176" s="45"/>
      <c r="V176" s="45"/>
      <c r="W176" s="213"/>
      <c r="X176" s="213"/>
      <c r="Y176" s="213"/>
      <c r="Z176" s="213"/>
    </row>
    <row r="177" spans="2:26" s="211" customFormat="1" ht="15.75" x14ac:dyDescent="0.25">
      <c r="B177" s="212"/>
      <c r="C177" s="212"/>
      <c r="D177" s="212"/>
      <c r="E177" s="212"/>
      <c r="F177" s="212"/>
      <c r="G177" s="213"/>
      <c r="H177" s="213"/>
      <c r="I177" s="213"/>
      <c r="J177" s="213"/>
      <c r="K177" s="251"/>
      <c r="L177" s="251"/>
      <c r="M177" s="251"/>
      <c r="N177" s="213"/>
      <c r="O177" s="213"/>
      <c r="P177" s="213"/>
      <c r="Q177" s="213"/>
      <c r="R177" s="213"/>
      <c r="S177" s="213"/>
      <c r="T177" s="213"/>
      <c r="U177" s="45"/>
      <c r="V177" s="45"/>
      <c r="W177" s="213"/>
      <c r="X177" s="213"/>
      <c r="Y177" s="213"/>
      <c r="Z177" s="213"/>
    </row>
    <row r="178" spans="2:26" s="211" customFormat="1" ht="15.75" x14ac:dyDescent="0.25">
      <c r="B178" s="212"/>
      <c r="C178" s="212"/>
      <c r="D178" s="212"/>
      <c r="E178" s="212"/>
      <c r="F178" s="212"/>
      <c r="G178" s="213"/>
      <c r="H178" s="213"/>
      <c r="I178" s="213"/>
      <c r="J178" s="213"/>
      <c r="K178" s="251"/>
      <c r="L178" s="251"/>
      <c r="M178" s="251"/>
      <c r="N178" s="213"/>
      <c r="O178" s="213"/>
      <c r="P178" s="213"/>
      <c r="Q178" s="213"/>
      <c r="R178" s="213"/>
      <c r="S178" s="213"/>
      <c r="T178" s="213"/>
      <c r="U178" s="45"/>
      <c r="V178" s="45"/>
      <c r="W178" s="213"/>
      <c r="X178" s="213"/>
      <c r="Y178" s="213"/>
      <c r="Z178" s="213"/>
    </row>
    <row r="179" spans="2:26" s="211" customFormat="1" ht="15.75" x14ac:dyDescent="0.25">
      <c r="B179" s="212"/>
      <c r="C179" s="212"/>
      <c r="D179" s="212"/>
      <c r="E179" s="212"/>
      <c r="F179" s="212"/>
      <c r="G179" s="213"/>
      <c r="H179" s="213"/>
      <c r="I179" s="213"/>
      <c r="J179" s="213"/>
      <c r="K179" s="251"/>
      <c r="L179" s="251"/>
      <c r="M179" s="251"/>
      <c r="N179" s="213"/>
      <c r="O179" s="213"/>
      <c r="P179" s="213"/>
      <c r="Q179" s="213"/>
      <c r="R179" s="213"/>
      <c r="S179" s="213"/>
      <c r="T179" s="213"/>
      <c r="U179" s="45"/>
      <c r="V179" s="45"/>
      <c r="W179" s="213"/>
      <c r="X179" s="213"/>
      <c r="Y179" s="213"/>
      <c r="Z179" s="213"/>
    </row>
    <row r="180" spans="2:26" s="211" customFormat="1" ht="15.75" x14ac:dyDescent="0.25">
      <c r="B180" s="212"/>
      <c r="C180" s="212"/>
      <c r="D180" s="212"/>
      <c r="E180" s="212"/>
      <c r="F180" s="212"/>
      <c r="G180" s="213"/>
      <c r="H180" s="213"/>
      <c r="I180" s="213"/>
      <c r="J180" s="213"/>
      <c r="K180" s="251"/>
      <c r="L180" s="251"/>
      <c r="M180" s="251"/>
      <c r="N180" s="213"/>
      <c r="O180" s="213"/>
      <c r="P180" s="213"/>
      <c r="Q180" s="213"/>
      <c r="R180" s="213"/>
      <c r="S180" s="213"/>
      <c r="T180" s="213"/>
      <c r="U180" s="45"/>
      <c r="V180" s="45"/>
      <c r="W180" s="213"/>
      <c r="X180" s="213"/>
      <c r="Y180" s="213"/>
      <c r="Z180" s="213"/>
    </row>
    <row r="181" spans="2:26" s="211" customFormat="1" ht="15.75" x14ac:dyDescent="0.25">
      <c r="B181" s="212"/>
      <c r="C181" s="212"/>
      <c r="D181" s="212"/>
      <c r="E181" s="212"/>
      <c r="F181" s="212"/>
      <c r="G181" s="213"/>
      <c r="H181" s="213"/>
      <c r="I181" s="213"/>
      <c r="J181" s="213"/>
      <c r="K181" s="251"/>
      <c r="L181" s="251"/>
      <c r="M181" s="251"/>
      <c r="N181" s="213"/>
      <c r="O181" s="213"/>
      <c r="P181" s="213"/>
      <c r="Q181" s="213"/>
      <c r="R181" s="213"/>
      <c r="S181" s="213"/>
      <c r="T181" s="213"/>
      <c r="U181" s="45"/>
      <c r="V181" s="45"/>
      <c r="W181" s="213"/>
      <c r="X181" s="213"/>
      <c r="Y181" s="213"/>
      <c r="Z181" s="213"/>
    </row>
    <row r="182" spans="2:26" s="211" customFormat="1" ht="15.75" x14ac:dyDescent="0.25">
      <c r="B182" s="212"/>
      <c r="C182" s="212"/>
      <c r="D182" s="212"/>
      <c r="E182" s="212"/>
      <c r="F182" s="212"/>
      <c r="G182" s="213"/>
      <c r="H182" s="213"/>
      <c r="I182" s="213"/>
      <c r="J182" s="213"/>
      <c r="K182" s="251"/>
      <c r="L182" s="251"/>
      <c r="M182" s="251"/>
      <c r="N182" s="213"/>
      <c r="O182" s="213"/>
      <c r="P182" s="213"/>
      <c r="Q182" s="213"/>
      <c r="R182" s="213"/>
      <c r="S182" s="213"/>
      <c r="T182" s="213"/>
      <c r="U182" s="45"/>
      <c r="V182" s="45"/>
      <c r="W182" s="213"/>
      <c r="X182" s="213"/>
      <c r="Y182" s="213"/>
      <c r="Z182" s="213"/>
    </row>
    <row r="183" spans="2:26" s="211" customFormat="1" ht="15.75" x14ac:dyDescent="0.25">
      <c r="B183" s="212"/>
      <c r="C183" s="212"/>
      <c r="D183" s="212"/>
      <c r="E183" s="212"/>
      <c r="F183" s="212"/>
      <c r="G183" s="213"/>
      <c r="H183" s="213"/>
      <c r="I183" s="213"/>
      <c r="J183" s="213"/>
      <c r="K183" s="251"/>
      <c r="L183" s="251"/>
      <c r="M183" s="251"/>
      <c r="N183" s="213"/>
      <c r="O183" s="213"/>
      <c r="P183" s="213"/>
      <c r="Q183" s="213"/>
      <c r="R183" s="213"/>
      <c r="S183" s="213"/>
      <c r="T183" s="213"/>
      <c r="U183" s="45"/>
      <c r="V183" s="45"/>
      <c r="W183" s="213"/>
      <c r="X183" s="213"/>
      <c r="Y183" s="213"/>
      <c r="Z183" s="213"/>
    </row>
    <row r="184" spans="2:26" s="211" customFormat="1" ht="15.75" x14ac:dyDescent="0.25">
      <c r="B184" s="212"/>
      <c r="C184" s="212"/>
      <c r="D184" s="212"/>
      <c r="E184" s="212"/>
      <c r="F184" s="212"/>
      <c r="G184" s="213"/>
      <c r="H184" s="213"/>
      <c r="I184" s="213"/>
      <c r="J184" s="213"/>
      <c r="K184" s="251"/>
      <c r="L184" s="251"/>
      <c r="M184" s="251"/>
      <c r="N184" s="213"/>
      <c r="O184" s="213"/>
      <c r="P184" s="213"/>
      <c r="Q184" s="213"/>
      <c r="R184" s="213"/>
      <c r="S184" s="213"/>
      <c r="T184" s="213"/>
      <c r="U184" s="45"/>
      <c r="V184" s="45"/>
      <c r="W184" s="213"/>
      <c r="X184" s="213"/>
      <c r="Y184" s="213"/>
      <c r="Z184" s="213"/>
    </row>
    <row r="185" spans="2:26" s="211" customFormat="1" ht="15.75" x14ac:dyDescent="0.25">
      <c r="B185" s="212"/>
      <c r="C185" s="212"/>
      <c r="D185" s="212"/>
      <c r="E185" s="212"/>
      <c r="F185" s="212"/>
      <c r="G185" s="213"/>
      <c r="H185" s="213"/>
      <c r="I185" s="213"/>
      <c r="J185" s="213"/>
      <c r="K185" s="251"/>
      <c r="L185" s="251"/>
      <c r="M185" s="251"/>
      <c r="N185" s="213"/>
      <c r="O185" s="213"/>
      <c r="P185" s="213"/>
      <c r="Q185" s="213"/>
      <c r="R185" s="213"/>
      <c r="S185" s="213"/>
      <c r="T185" s="213"/>
      <c r="U185" s="45"/>
      <c r="V185" s="45"/>
      <c r="W185" s="213"/>
      <c r="X185" s="213"/>
      <c r="Y185" s="213"/>
      <c r="Z185" s="213"/>
    </row>
    <row r="186" spans="2:26" s="211" customFormat="1" ht="15.75" x14ac:dyDescent="0.25">
      <c r="B186" s="212"/>
      <c r="C186" s="212"/>
      <c r="D186" s="212"/>
      <c r="E186" s="212"/>
      <c r="F186" s="212"/>
      <c r="G186" s="213"/>
      <c r="H186" s="213"/>
      <c r="I186" s="213"/>
      <c r="J186" s="213"/>
      <c r="K186" s="251"/>
      <c r="L186" s="251"/>
      <c r="M186" s="251"/>
      <c r="N186" s="213"/>
      <c r="O186" s="213"/>
      <c r="P186" s="213"/>
      <c r="Q186" s="213"/>
      <c r="R186" s="213"/>
      <c r="S186" s="213"/>
      <c r="T186" s="213"/>
      <c r="U186" s="45"/>
      <c r="V186" s="45"/>
      <c r="W186" s="213"/>
      <c r="X186" s="213"/>
      <c r="Y186" s="213"/>
      <c r="Z186" s="213"/>
    </row>
    <row r="187" spans="2:26" s="211" customFormat="1" ht="15.75" x14ac:dyDescent="0.25">
      <c r="B187" s="212"/>
      <c r="C187" s="212"/>
      <c r="D187" s="212"/>
      <c r="E187" s="212"/>
      <c r="F187" s="212"/>
      <c r="G187" s="213"/>
      <c r="H187" s="213"/>
      <c r="I187" s="213"/>
      <c r="J187" s="213"/>
      <c r="K187" s="251"/>
      <c r="L187" s="251"/>
      <c r="M187" s="251"/>
      <c r="N187" s="213"/>
      <c r="O187" s="213"/>
      <c r="P187" s="213"/>
      <c r="Q187" s="213"/>
      <c r="R187" s="213"/>
      <c r="S187" s="213"/>
      <c r="T187" s="213"/>
      <c r="U187" s="45"/>
      <c r="V187" s="45"/>
      <c r="W187" s="213"/>
      <c r="X187" s="213"/>
      <c r="Y187" s="213"/>
      <c r="Z187" s="213"/>
    </row>
    <row r="188" spans="2:26" s="211" customFormat="1" ht="15.75" x14ac:dyDescent="0.25">
      <c r="B188" s="212"/>
      <c r="C188" s="212"/>
      <c r="D188" s="212"/>
      <c r="E188" s="212"/>
      <c r="F188" s="212"/>
      <c r="G188" s="213"/>
      <c r="H188" s="213"/>
      <c r="I188" s="213"/>
      <c r="J188" s="213"/>
      <c r="K188" s="251"/>
      <c r="L188" s="251"/>
      <c r="M188" s="251"/>
      <c r="N188" s="213"/>
      <c r="O188" s="213"/>
      <c r="P188" s="213"/>
      <c r="Q188" s="213"/>
      <c r="R188" s="213"/>
      <c r="S188" s="213"/>
      <c r="T188" s="213"/>
      <c r="U188" s="45"/>
      <c r="V188" s="45"/>
      <c r="W188" s="213"/>
      <c r="X188" s="213"/>
      <c r="Y188" s="213"/>
      <c r="Z188" s="213"/>
    </row>
    <row r="189" spans="2:26" s="211" customFormat="1" ht="15.75" x14ac:dyDescent="0.25">
      <c r="B189" s="212"/>
      <c r="C189" s="212"/>
      <c r="D189" s="212"/>
      <c r="E189" s="212"/>
      <c r="F189" s="212"/>
      <c r="G189" s="213"/>
      <c r="H189" s="213"/>
      <c r="I189" s="213"/>
      <c r="J189" s="213"/>
      <c r="K189" s="251"/>
      <c r="L189" s="251"/>
      <c r="M189" s="251"/>
      <c r="N189" s="213"/>
      <c r="O189" s="213"/>
      <c r="P189" s="213"/>
      <c r="Q189" s="213"/>
      <c r="R189" s="213"/>
      <c r="S189" s="213"/>
      <c r="T189" s="213"/>
      <c r="U189" s="45"/>
      <c r="V189" s="45"/>
      <c r="W189" s="213"/>
      <c r="X189" s="213"/>
      <c r="Y189" s="213"/>
      <c r="Z189" s="213"/>
    </row>
    <row r="190" spans="2:26" s="211" customFormat="1" ht="15.75" x14ac:dyDescent="0.25">
      <c r="B190" s="212"/>
      <c r="C190" s="212"/>
      <c r="D190" s="212"/>
      <c r="E190" s="212"/>
      <c r="F190" s="212"/>
      <c r="G190" s="213"/>
      <c r="H190" s="213"/>
      <c r="I190" s="213"/>
      <c r="J190" s="213"/>
      <c r="K190" s="251"/>
      <c r="L190" s="251"/>
      <c r="M190" s="251"/>
      <c r="N190" s="213"/>
      <c r="O190" s="213"/>
      <c r="P190" s="213"/>
      <c r="Q190" s="213"/>
      <c r="R190" s="213"/>
      <c r="S190" s="213"/>
      <c r="T190" s="213"/>
      <c r="U190" s="45"/>
      <c r="V190" s="45"/>
      <c r="W190" s="213"/>
      <c r="X190" s="213"/>
      <c r="Y190" s="213"/>
      <c r="Z190" s="213"/>
    </row>
    <row r="191" spans="2:26" s="211" customFormat="1" ht="15.75" x14ac:dyDescent="0.25">
      <c r="B191" s="212"/>
      <c r="C191" s="212"/>
      <c r="D191" s="212"/>
      <c r="E191" s="212"/>
      <c r="F191" s="212"/>
      <c r="G191" s="213"/>
      <c r="H191" s="213"/>
      <c r="I191" s="213"/>
      <c r="J191" s="213"/>
      <c r="K191" s="251"/>
      <c r="L191" s="251"/>
      <c r="M191" s="251"/>
      <c r="N191" s="213"/>
      <c r="O191" s="213"/>
      <c r="P191" s="213"/>
      <c r="Q191" s="213"/>
      <c r="R191" s="213"/>
      <c r="S191" s="213"/>
      <c r="T191" s="213"/>
      <c r="U191" s="45"/>
      <c r="V191" s="45"/>
      <c r="W191" s="213"/>
      <c r="X191" s="213"/>
      <c r="Y191" s="213"/>
      <c r="Z191" s="213"/>
    </row>
    <row r="192" spans="2:26" s="211" customFormat="1" ht="15.75" x14ac:dyDescent="0.25">
      <c r="B192" s="212"/>
      <c r="C192" s="212"/>
      <c r="D192" s="212"/>
      <c r="E192" s="212"/>
      <c r="F192" s="212"/>
      <c r="G192" s="213"/>
      <c r="H192" s="213"/>
      <c r="I192" s="213"/>
      <c r="J192" s="213"/>
      <c r="K192" s="251"/>
      <c r="L192" s="251"/>
      <c r="M192" s="251"/>
      <c r="N192" s="213"/>
      <c r="O192" s="213"/>
      <c r="P192" s="213"/>
      <c r="Q192" s="213"/>
      <c r="R192" s="213"/>
      <c r="S192" s="213"/>
      <c r="T192" s="213"/>
      <c r="U192" s="45"/>
      <c r="V192" s="45"/>
      <c r="W192" s="213"/>
      <c r="X192" s="213"/>
      <c r="Y192" s="213"/>
      <c r="Z192" s="213"/>
    </row>
    <row r="193" spans="2:26" s="211" customFormat="1" ht="15.75" x14ac:dyDescent="0.25">
      <c r="B193" s="212"/>
      <c r="C193" s="212"/>
      <c r="D193" s="212"/>
      <c r="E193" s="212"/>
      <c r="F193" s="212"/>
      <c r="G193" s="213"/>
      <c r="H193" s="213"/>
      <c r="I193" s="213"/>
      <c r="J193" s="213"/>
      <c r="K193" s="251"/>
      <c r="L193" s="251"/>
      <c r="M193" s="251"/>
      <c r="N193" s="213"/>
      <c r="O193" s="213"/>
      <c r="P193" s="213"/>
      <c r="Q193" s="213"/>
      <c r="R193" s="213"/>
      <c r="S193" s="213"/>
      <c r="T193" s="213"/>
      <c r="U193" s="45"/>
      <c r="V193" s="45"/>
      <c r="W193" s="213"/>
      <c r="X193" s="213"/>
      <c r="Y193" s="213"/>
      <c r="Z193" s="213"/>
    </row>
    <row r="194" spans="2:26" s="211" customFormat="1" ht="15.75" x14ac:dyDescent="0.25">
      <c r="B194" s="212"/>
      <c r="C194" s="212"/>
      <c r="D194" s="212"/>
      <c r="E194" s="212"/>
      <c r="F194" s="212"/>
      <c r="G194" s="213"/>
      <c r="H194" s="213"/>
      <c r="I194" s="213"/>
      <c r="J194" s="213"/>
      <c r="K194" s="251"/>
      <c r="L194" s="251"/>
      <c r="M194" s="251"/>
      <c r="N194" s="213"/>
      <c r="O194" s="213"/>
      <c r="P194" s="213"/>
      <c r="Q194" s="213"/>
      <c r="R194" s="213"/>
      <c r="S194" s="213"/>
      <c r="T194" s="213"/>
      <c r="U194" s="45"/>
      <c r="V194" s="45"/>
      <c r="W194" s="213"/>
      <c r="X194" s="213"/>
      <c r="Y194" s="213"/>
      <c r="Z194" s="213"/>
    </row>
    <row r="195" spans="2:26" s="211" customFormat="1" ht="15.75" x14ac:dyDescent="0.25">
      <c r="B195" s="212"/>
      <c r="C195" s="212"/>
      <c r="D195" s="212"/>
      <c r="E195" s="212"/>
      <c r="F195" s="212"/>
      <c r="G195" s="213"/>
      <c r="H195" s="213"/>
      <c r="I195" s="213"/>
      <c r="J195" s="213"/>
      <c r="K195" s="251"/>
      <c r="L195" s="251"/>
      <c r="M195" s="251"/>
      <c r="N195" s="213"/>
      <c r="O195" s="213"/>
      <c r="P195" s="213"/>
      <c r="Q195" s="213"/>
      <c r="R195" s="213"/>
      <c r="S195" s="213"/>
      <c r="T195" s="213"/>
      <c r="U195" s="45"/>
      <c r="V195" s="45"/>
      <c r="W195" s="213"/>
      <c r="X195" s="213"/>
      <c r="Y195" s="213"/>
      <c r="Z195" s="213"/>
    </row>
    <row r="196" spans="2:26" s="211" customFormat="1" ht="15.75" x14ac:dyDescent="0.25">
      <c r="B196" s="212"/>
      <c r="C196" s="212"/>
      <c r="D196" s="212"/>
      <c r="E196" s="212"/>
      <c r="F196" s="212"/>
      <c r="G196" s="213"/>
      <c r="H196" s="213"/>
      <c r="I196" s="213"/>
      <c r="J196" s="213"/>
      <c r="K196" s="251"/>
      <c r="L196" s="251"/>
      <c r="M196" s="251"/>
      <c r="N196" s="213"/>
      <c r="O196" s="213"/>
      <c r="P196" s="213"/>
      <c r="Q196" s="213"/>
      <c r="R196" s="213"/>
      <c r="S196" s="213"/>
      <c r="T196" s="213"/>
      <c r="U196" s="45"/>
      <c r="V196" s="45"/>
      <c r="W196" s="213"/>
      <c r="X196" s="213"/>
      <c r="Y196" s="213"/>
      <c r="Z196" s="213"/>
    </row>
    <row r="197" spans="2:26" s="211" customFormat="1" ht="15.75" x14ac:dyDescent="0.25">
      <c r="B197" s="212"/>
      <c r="C197" s="212"/>
      <c r="D197" s="212"/>
      <c r="E197" s="212"/>
      <c r="F197" s="212"/>
      <c r="G197" s="213"/>
      <c r="H197" s="213"/>
      <c r="I197" s="213"/>
      <c r="J197" s="213"/>
      <c r="K197" s="251"/>
      <c r="L197" s="251"/>
      <c r="M197" s="251"/>
      <c r="N197" s="213"/>
      <c r="O197" s="213"/>
      <c r="P197" s="213"/>
      <c r="Q197" s="213"/>
      <c r="R197" s="213"/>
      <c r="S197" s="213"/>
      <c r="T197" s="213"/>
      <c r="U197" s="45"/>
      <c r="V197" s="45"/>
      <c r="W197" s="213"/>
      <c r="X197" s="213"/>
      <c r="Y197" s="213"/>
      <c r="Z197" s="213"/>
    </row>
    <row r="198" spans="2:26" s="211" customFormat="1" ht="15.75" x14ac:dyDescent="0.25">
      <c r="B198" s="212"/>
      <c r="C198" s="212"/>
      <c r="D198" s="212"/>
      <c r="E198" s="212"/>
      <c r="F198" s="212"/>
      <c r="G198" s="213"/>
      <c r="H198" s="213"/>
      <c r="I198" s="213"/>
      <c r="J198" s="213"/>
      <c r="K198" s="251"/>
      <c r="L198" s="251"/>
      <c r="M198" s="251"/>
      <c r="N198" s="213"/>
      <c r="O198" s="213"/>
      <c r="P198" s="213"/>
      <c r="Q198" s="213"/>
      <c r="R198" s="213"/>
      <c r="S198" s="213"/>
      <c r="T198" s="213"/>
      <c r="U198" s="45"/>
      <c r="V198" s="45"/>
      <c r="W198" s="213"/>
      <c r="X198" s="213"/>
      <c r="Y198" s="213"/>
      <c r="Z198" s="213"/>
    </row>
    <row r="199" spans="2:26" s="211" customFormat="1" ht="15.75" x14ac:dyDescent="0.25">
      <c r="B199" s="212"/>
      <c r="C199" s="212"/>
      <c r="D199" s="212"/>
      <c r="E199" s="212"/>
      <c r="F199" s="212"/>
      <c r="G199" s="213"/>
      <c r="H199" s="213"/>
      <c r="I199" s="213"/>
      <c r="J199" s="213"/>
      <c r="K199" s="251"/>
      <c r="L199" s="251"/>
      <c r="M199" s="251"/>
      <c r="N199" s="213"/>
      <c r="O199" s="213"/>
      <c r="P199" s="213"/>
      <c r="Q199" s="213"/>
      <c r="R199" s="213"/>
      <c r="S199" s="213"/>
      <c r="T199" s="213"/>
      <c r="U199" s="45"/>
      <c r="V199" s="45"/>
      <c r="W199" s="213"/>
      <c r="X199" s="213"/>
      <c r="Y199" s="213"/>
      <c r="Z199" s="213"/>
    </row>
    <row r="200" spans="2:26" s="211" customFormat="1" ht="15.75" x14ac:dyDescent="0.25">
      <c r="B200" s="212"/>
      <c r="C200" s="212"/>
      <c r="D200" s="212"/>
      <c r="E200" s="212"/>
      <c r="F200" s="212"/>
      <c r="G200" s="213"/>
      <c r="H200" s="213"/>
      <c r="I200" s="213"/>
      <c r="J200" s="213"/>
      <c r="K200" s="251"/>
      <c r="L200" s="251"/>
      <c r="M200" s="251"/>
      <c r="N200" s="213"/>
      <c r="O200" s="213"/>
      <c r="P200" s="213"/>
      <c r="Q200" s="213"/>
      <c r="R200" s="213"/>
      <c r="S200" s="213"/>
      <c r="T200" s="213"/>
      <c r="U200" s="45"/>
      <c r="V200" s="45"/>
      <c r="W200" s="213"/>
      <c r="X200" s="213"/>
      <c r="Y200" s="213"/>
      <c r="Z200" s="213"/>
    </row>
    <row r="201" spans="2:26" s="211" customFormat="1" ht="15.75" x14ac:dyDescent="0.25">
      <c r="B201" s="212"/>
      <c r="C201" s="212"/>
      <c r="D201" s="212"/>
      <c r="E201" s="212"/>
      <c r="F201" s="212"/>
      <c r="G201" s="213"/>
      <c r="H201" s="213"/>
      <c r="I201" s="213"/>
      <c r="J201" s="213"/>
      <c r="K201" s="251"/>
      <c r="L201" s="251"/>
      <c r="M201" s="251"/>
      <c r="N201" s="213"/>
      <c r="O201" s="213"/>
      <c r="P201" s="213"/>
      <c r="Q201" s="213"/>
      <c r="R201" s="213"/>
      <c r="S201" s="213"/>
      <c r="T201" s="213"/>
      <c r="U201" s="45"/>
      <c r="V201" s="45"/>
      <c r="W201" s="213"/>
      <c r="X201" s="213"/>
      <c r="Y201" s="213"/>
      <c r="Z201" s="213"/>
    </row>
    <row r="202" spans="2:26" s="211" customFormat="1" ht="15.75" x14ac:dyDescent="0.25">
      <c r="B202" s="212"/>
      <c r="C202" s="212"/>
      <c r="D202" s="212"/>
      <c r="E202" s="212"/>
      <c r="F202" s="212"/>
      <c r="G202" s="213"/>
      <c r="H202" s="213"/>
      <c r="I202" s="213"/>
      <c r="J202" s="213"/>
      <c r="K202" s="251"/>
      <c r="L202" s="251"/>
      <c r="M202" s="251"/>
      <c r="N202" s="213"/>
      <c r="O202" s="213"/>
      <c r="P202" s="213"/>
      <c r="Q202" s="213"/>
      <c r="R202" s="213"/>
      <c r="S202" s="213"/>
      <c r="T202" s="213"/>
      <c r="U202" s="45"/>
      <c r="V202" s="45"/>
      <c r="W202" s="213"/>
      <c r="X202" s="213"/>
      <c r="Y202" s="213"/>
      <c r="Z202" s="213"/>
    </row>
    <row r="203" spans="2:26" s="211" customFormat="1" ht="15.75" x14ac:dyDescent="0.25">
      <c r="B203" s="212"/>
      <c r="C203" s="212"/>
      <c r="D203" s="212"/>
      <c r="E203" s="212"/>
      <c r="F203" s="212"/>
      <c r="G203" s="213"/>
      <c r="H203" s="213"/>
      <c r="I203" s="213"/>
      <c r="J203" s="213"/>
      <c r="K203" s="251"/>
      <c r="L203" s="251"/>
      <c r="M203" s="251"/>
      <c r="N203" s="213"/>
      <c r="O203" s="213"/>
      <c r="P203" s="213"/>
      <c r="Q203" s="213"/>
      <c r="R203" s="213"/>
      <c r="S203" s="213"/>
      <c r="T203" s="213"/>
      <c r="U203" s="45"/>
      <c r="V203" s="45"/>
      <c r="W203" s="213"/>
      <c r="X203" s="213"/>
      <c r="Y203" s="213"/>
      <c r="Z203" s="213"/>
    </row>
    <row r="204" spans="2:26" s="211" customFormat="1" ht="15.75" x14ac:dyDescent="0.25">
      <c r="B204" s="212"/>
      <c r="C204" s="212"/>
      <c r="D204" s="212"/>
      <c r="E204" s="212"/>
      <c r="F204" s="212"/>
      <c r="G204" s="213"/>
      <c r="H204" s="213"/>
      <c r="I204" s="213"/>
      <c r="J204" s="213"/>
      <c r="K204" s="251"/>
      <c r="L204" s="251"/>
      <c r="M204" s="251"/>
      <c r="N204" s="213"/>
      <c r="O204" s="213"/>
      <c r="P204" s="213"/>
      <c r="Q204" s="213"/>
      <c r="R204" s="213"/>
      <c r="S204" s="213"/>
      <c r="T204" s="213"/>
      <c r="U204" s="45"/>
      <c r="V204" s="45"/>
      <c r="W204" s="213"/>
      <c r="X204" s="213"/>
      <c r="Y204" s="213"/>
      <c r="Z204" s="213"/>
    </row>
    <row r="205" spans="2:26" s="211" customFormat="1" ht="15.75" x14ac:dyDescent="0.25">
      <c r="B205" s="212"/>
      <c r="C205" s="212"/>
      <c r="D205" s="212"/>
      <c r="E205" s="212"/>
      <c r="F205" s="212"/>
      <c r="G205" s="213"/>
      <c r="H205" s="213"/>
      <c r="I205" s="213"/>
      <c r="J205" s="213"/>
      <c r="K205" s="251"/>
      <c r="L205" s="251"/>
      <c r="M205" s="251"/>
      <c r="N205" s="213"/>
      <c r="O205" s="213"/>
      <c r="P205" s="213"/>
      <c r="Q205" s="213"/>
      <c r="R205" s="213"/>
      <c r="S205" s="213"/>
      <c r="T205" s="213"/>
      <c r="U205" s="45"/>
      <c r="V205" s="45"/>
      <c r="W205" s="213"/>
      <c r="X205" s="213"/>
      <c r="Y205" s="213"/>
      <c r="Z205" s="213"/>
    </row>
    <row r="206" spans="2:26" s="211" customFormat="1" ht="15.75" x14ac:dyDescent="0.25">
      <c r="B206" s="212"/>
      <c r="C206" s="212"/>
      <c r="D206" s="212"/>
      <c r="E206" s="212"/>
      <c r="F206" s="212"/>
      <c r="G206" s="213"/>
      <c r="H206" s="213"/>
      <c r="I206" s="213"/>
      <c r="J206" s="213"/>
      <c r="K206" s="251"/>
      <c r="L206" s="251"/>
      <c r="M206" s="251"/>
      <c r="N206" s="213"/>
      <c r="O206" s="213"/>
      <c r="P206" s="213"/>
      <c r="Q206" s="213"/>
      <c r="R206" s="213"/>
      <c r="S206" s="213"/>
      <c r="T206" s="213"/>
      <c r="U206" s="45"/>
      <c r="V206" s="45"/>
      <c r="W206" s="213"/>
      <c r="X206" s="213"/>
      <c r="Y206" s="213"/>
      <c r="Z206" s="213"/>
    </row>
    <row r="207" spans="2:26" s="211" customFormat="1" ht="15.75" x14ac:dyDescent="0.25">
      <c r="B207" s="212"/>
      <c r="C207" s="212"/>
      <c r="D207" s="212"/>
      <c r="E207" s="212"/>
      <c r="F207" s="212"/>
      <c r="G207" s="213"/>
      <c r="H207" s="213"/>
      <c r="I207" s="213"/>
      <c r="J207" s="213"/>
      <c r="K207" s="251"/>
      <c r="L207" s="251"/>
      <c r="M207" s="251"/>
      <c r="N207" s="213"/>
      <c r="O207" s="213"/>
      <c r="P207" s="213"/>
      <c r="Q207" s="213"/>
      <c r="R207" s="213"/>
      <c r="S207" s="213"/>
      <c r="T207" s="213"/>
      <c r="U207" s="45"/>
      <c r="V207" s="45"/>
      <c r="W207" s="213"/>
      <c r="X207" s="213"/>
      <c r="Y207" s="213"/>
      <c r="Z207" s="213"/>
    </row>
    <row r="208" spans="2:26" s="211" customFormat="1" ht="15.75" x14ac:dyDescent="0.25">
      <c r="B208" s="212"/>
      <c r="C208" s="212"/>
      <c r="D208" s="212"/>
      <c r="E208" s="212"/>
      <c r="F208" s="212"/>
      <c r="G208" s="213"/>
      <c r="H208" s="213"/>
      <c r="I208" s="213"/>
      <c r="J208" s="213"/>
      <c r="K208" s="251"/>
      <c r="L208" s="251"/>
      <c r="M208" s="251"/>
      <c r="N208" s="213"/>
      <c r="O208" s="213"/>
      <c r="P208" s="213"/>
      <c r="Q208" s="213"/>
      <c r="R208" s="213"/>
      <c r="S208" s="213"/>
      <c r="T208" s="213"/>
      <c r="U208" s="45"/>
      <c r="V208" s="45"/>
      <c r="W208" s="213"/>
      <c r="X208" s="213"/>
      <c r="Y208" s="213"/>
      <c r="Z208" s="213"/>
    </row>
    <row r="209" spans="2:26" s="211" customFormat="1" ht="15.75" x14ac:dyDescent="0.25">
      <c r="B209" s="212"/>
      <c r="C209" s="212"/>
      <c r="D209" s="212"/>
      <c r="E209" s="212"/>
      <c r="F209" s="212"/>
      <c r="G209" s="213"/>
      <c r="H209" s="213"/>
      <c r="I209" s="213"/>
      <c r="J209" s="213"/>
      <c r="K209" s="251"/>
      <c r="L209" s="251"/>
      <c r="M209" s="251"/>
      <c r="N209" s="213"/>
      <c r="O209" s="213"/>
      <c r="P209" s="213"/>
      <c r="Q209" s="213"/>
      <c r="R209" s="213"/>
      <c r="S209" s="213"/>
      <c r="T209" s="213"/>
      <c r="U209" s="45"/>
      <c r="V209" s="45"/>
      <c r="W209" s="213"/>
      <c r="X209" s="213"/>
      <c r="Y209" s="213"/>
      <c r="Z209" s="213"/>
    </row>
    <row r="210" spans="2:26" s="211" customFormat="1" ht="15.75" x14ac:dyDescent="0.25">
      <c r="B210" s="212"/>
      <c r="C210" s="212"/>
      <c r="D210" s="212"/>
      <c r="E210" s="212"/>
      <c r="F210" s="212"/>
      <c r="G210" s="213"/>
      <c r="H210" s="213"/>
      <c r="I210" s="213"/>
      <c r="J210" s="213"/>
      <c r="K210" s="251"/>
      <c r="L210" s="251"/>
      <c r="M210" s="251"/>
      <c r="N210" s="213"/>
      <c r="O210" s="213"/>
      <c r="P210" s="213"/>
      <c r="Q210" s="213"/>
      <c r="R210" s="213"/>
      <c r="S210" s="213"/>
      <c r="T210" s="213"/>
      <c r="U210" s="45"/>
      <c r="V210" s="45"/>
      <c r="W210" s="213"/>
      <c r="X210" s="213"/>
      <c r="Y210" s="213"/>
      <c r="Z210" s="213"/>
    </row>
    <row r="211" spans="2:26" s="211" customFormat="1" ht="15.75" x14ac:dyDescent="0.25">
      <c r="B211" s="212"/>
      <c r="C211" s="212"/>
      <c r="D211" s="212"/>
      <c r="E211" s="212"/>
      <c r="F211" s="212"/>
      <c r="G211" s="213"/>
      <c r="H211" s="213"/>
      <c r="I211" s="213"/>
      <c r="J211" s="213"/>
      <c r="K211" s="251"/>
      <c r="L211" s="251"/>
      <c r="M211" s="251"/>
      <c r="N211" s="213"/>
      <c r="O211" s="213"/>
      <c r="P211" s="213"/>
      <c r="Q211" s="213"/>
      <c r="R211" s="213"/>
      <c r="S211" s="213"/>
      <c r="T211" s="213"/>
      <c r="U211" s="45"/>
      <c r="V211" s="45"/>
      <c r="W211" s="213"/>
      <c r="X211" s="213"/>
      <c r="Y211" s="213"/>
      <c r="Z211" s="213"/>
    </row>
    <row r="212" spans="2:26" s="211" customFormat="1" ht="15.75" x14ac:dyDescent="0.25">
      <c r="B212" s="212"/>
      <c r="C212" s="212"/>
      <c r="D212" s="212"/>
      <c r="E212" s="212"/>
      <c r="F212" s="212"/>
      <c r="G212" s="213"/>
      <c r="H212" s="213"/>
      <c r="I212" s="213"/>
      <c r="J212" s="213"/>
      <c r="K212" s="251"/>
      <c r="L212" s="251"/>
      <c r="M212" s="251"/>
      <c r="N212" s="213"/>
      <c r="O212" s="213"/>
      <c r="P212" s="213"/>
      <c r="Q212" s="213"/>
      <c r="R212" s="213"/>
      <c r="S212" s="213"/>
      <c r="T212" s="213"/>
      <c r="U212" s="45"/>
      <c r="V212" s="45"/>
      <c r="W212" s="213"/>
      <c r="X212" s="213"/>
      <c r="Y212" s="213"/>
      <c r="Z212" s="213"/>
    </row>
    <row r="213" spans="2:26" s="211" customFormat="1" ht="15.75" x14ac:dyDescent="0.25">
      <c r="B213" s="212"/>
      <c r="C213" s="212"/>
      <c r="D213" s="212"/>
      <c r="E213" s="212"/>
      <c r="F213" s="212"/>
      <c r="G213" s="213"/>
      <c r="H213" s="213"/>
      <c r="I213" s="213"/>
      <c r="J213" s="213"/>
      <c r="K213" s="251"/>
      <c r="L213" s="251"/>
      <c r="M213" s="251"/>
      <c r="N213" s="213"/>
      <c r="O213" s="213"/>
      <c r="P213" s="213"/>
      <c r="Q213" s="213"/>
      <c r="R213" s="213"/>
      <c r="S213" s="213"/>
      <c r="T213" s="213"/>
      <c r="U213" s="45"/>
      <c r="V213" s="45"/>
      <c r="W213" s="213"/>
      <c r="X213" s="213"/>
      <c r="Y213" s="213"/>
      <c r="Z213" s="213"/>
    </row>
    <row r="214" spans="2:26" s="211" customFormat="1" ht="15.75" x14ac:dyDescent="0.25">
      <c r="B214" s="212"/>
      <c r="C214" s="212"/>
      <c r="D214" s="212"/>
      <c r="E214" s="212"/>
      <c r="F214" s="212"/>
      <c r="G214" s="213"/>
      <c r="H214" s="213"/>
      <c r="I214" s="213"/>
      <c r="J214" s="213"/>
      <c r="K214" s="251"/>
      <c r="L214" s="251"/>
      <c r="M214" s="251"/>
      <c r="N214" s="213"/>
      <c r="O214" s="213"/>
      <c r="P214" s="213"/>
      <c r="Q214" s="213"/>
      <c r="R214" s="213"/>
      <c r="S214" s="213"/>
      <c r="T214" s="213"/>
      <c r="U214" s="45"/>
      <c r="V214" s="45"/>
      <c r="W214" s="213"/>
      <c r="X214" s="213"/>
      <c r="Y214" s="213"/>
      <c r="Z214" s="213"/>
    </row>
    <row r="215" spans="2:26" s="211" customFormat="1" ht="15.75" x14ac:dyDescent="0.25">
      <c r="B215" s="212"/>
      <c r="C215" s="212"/>
      <c r="D215" s="212"/>
      <c r="E215" s="212"/>
      <c r="F215" s="212"/>
      <c r="G215" s="213"/>
      <c r="H215" s="213"/>
      <c r="I215" s="213"/>
      <c r="J215" s="213"/>
      <c r="K215" s="251"/>
      <c r="L215" s="251"/>
      <c r="M215" s="251"/>
      <c r="N215" s="213"/>
      <c r="O215" s="213"/>
      <c r="P215" s="213"/>
      <c r="Q215" s="213"/>
      <c r="R215" s="213"/>
      <c r="S215" s="213"/>
      <c r="T215" s="213"/>
      <c r="U215" s="45"/>
      <c r="V215" s="45"/>
      <c r="W215" s="213"/>
      <c r="X215" s="213"/>
      <c r="Y215" s="213"/>
      <c r="Z215" s="213"/>
    </row>
    <row r="216" spans="2:26" s="211" customFormat="1" ht="15.75" x14ac:dyDescent="0.25">
      <c r="B216" s="212"/>
      <c r="C216" s="212"/>
      <c r="D216" s="212"/>
      <c r="E216" s="212"/>
      <c r="F216" s="212"/>
      <c r="G216" s="213"/>
      <c r="H216" s="213"/>
      <c r="I216" s="213"/>
      <c r="J216" s="213"/>
      <c r="K216" s="251"/>
      <c r="L216" s="251"/>
      <c r="M216" s="251"/>
      <c r="N216" s="213"/>
      <c r="O216" s="213"/>
      <c r="P216" s="213"/>
      <c r="Q216" s="213"/>
      <c r="R216" s="213"/>
      <c r="S216" s="213"/>
      <c r="T216" s="213"/>
      <c r="U216" s="45"/>
      <c r="V216" s="45"/>
      <c r="W216" s="213"/>
      <c r="X216" s="213"/>
      <c r="Y216" s="213"/>
      <c r="Z216" s="213"/>
    </row>
    <row r="217" spans="2:26" s="211" customFormat="1" ht="15.75" x14ac:dyDescent="0.25">
      <c r="B217" s="212"/>
      <c r="C217" s="212"/>
      <c r="D217" s="212"/>
      <c r="E217" s="212"/>
      <c r="F217" s="212"/>
      <c r="G217" s="213"/>
      <c r="H217" s="213"/>
      <c r="I217" s="213"/>
      <c r="J217" s="213"/>
      <c r="K217" s="251"/>
      <c r="L217" s="251"/>
      <c r="M217" s="251"/>
      <c r="N217" s="213"/>
      <c r="O217" s="213"/>
      <c r="P217" s="213"/>
      <c r="Q217" s="213"/>
      <c r="R217" s="213"/>
      <c r="S217" s="213"/>
      <c r="T217" s="213"/>
      <c r="U217" s="45"/>
      <c r="V217" s="45"/>
      <c r="W217" s="213"/>
      <c r="X217" s="213"/>
      <c r="Y217" s="213"/>
      <c r="Z217" s="213"/>
    </row>
    <row r="218" spans="2:26" s="211" customFormat="1" ht="15.75" x14ac:dyDescent="0.25">
      <c r="B218" s="212"/>
      <c r="C218" s="212"/>
      <c r="D218" s="212"/>
      <c r="E218" s="212"/>
      <c r="F218" s="212"/>
      <c r="G218" s="213"/>
      <c r="H218" s="213"/>
      <c r="I218" s="213"/>
      <c r="J218" s="213"/>
      <c r="K218" s="251"/>
      <c r="L218" s="251"/>
      <c r="M218" s="251"/>
      <c r="N218" s="213"/>
      <c r="O218" s="213"/>
      <c r="P218" s="213"/>
      <c r="Q218" s="213"/>
      <c r="R218" s="213"/>
      <c r="S218" s="213"/>
      <c r="T218" s="213"/>
      <c r="U218" s="45"/>
      <c r="V218" s="45"/>
      <c r="W218" s="213"/>
      <c r="X218" s="213"/>
      <c r="Y218" s="213"/>
      <c r="Z218" s="213"/>
    </row>
    <row r="219" spans="2:26" s="211" customFormat="1" ht="15.75" x14ac:dyDescent="0.25">
      <c r="B219" s="212"/>
      <c r="C219" s="212"/>
      <c r="D219" s="212"/>
      <c r="E219" s="212"/>
      <c r="F219" s="212"/>
      <c r="G219" s="213"/>
      <c r="H219" s="213"/>
      <c r="I219" s="213"/>
      <c r="J219" s="213"/>
      <c r="K219" s="251"/>
      <c r="L219" s="251"/>
      <c r="M219" s="251"/>
      <c r="N219" s="213"/>
      <c r="O219" s="213"/>
      <c r="P219" s="213"/>
      <c r="Q219" s="213"/>
      <c r="R219" s="213"/>
      <c r="S219" s="213"/>
      <c r="T219" s="213"/>
      <c r="U219" s="45"/>
      <c r="V219" s="45"/>
      <c r="W219" s="213"/>
      <c r="X219" s="213"/>
      <c r="Y219" s="213"/>
      <c r="Z219" s="213"/>
    </row>
    <row r="220" spans="2:26" s="211" customFormat="1" ht="15.75" x14ac:dyDescent="0.25">
      <c r="B220" s="212"/>
      <c r="C220" s="212"/>
      <c r="D220" s="212"/>
      <c r="E220" s="212"/>
      <c r="F220" s="212"/>
      <c r="G220" s="213"/>
      <c r="H220" s="213"/>
      <c r="I220" s="213"/>
      <c r="J220" s="213"/>
      <c r="K220" s="251"/>
      <c r="L220" s="251"/>
      <c r="M220" s="251"/>
      <c r="N220" s="213"/>
      <c r="O220" s="213"/>
      <c r="P220" s="213"/>
      <c r="Q220" s="213"/>
      <c r="R220" s="213"/>
      <c r="S220" s="213"/>
      <c r="T220" s="213"/>
      <c r="U220" s="45"/>
      <c r="V220" s="45"/>
      <c r="W220" s="213"/>
      <c r="X220" s="213"/>
      <c r="Y220" s="213"/>
      <c r="Z220" s="213"/>
    </row>
    <row r="221" spans="2:26" s="211" customFormat="1" ht="15.75" x14ac:dyDescent="0.25">
      <c r="B221" s="212"/>
      <c r="C221" s="212"/>
      <c r="D221" s="212"/>
      <c r="E221" s="212"/>
      <c r="F221" s="212"/>
      <c r="G221" s="213"/>
      <c r="H221" s="213"/>
      <c r="I221" s="213"/>
      <c r="J221" s="213"/>
      <c r="K221" s="251"/>
      <c r="L221" s="251"/>
      <c r="M221" s="251"/>
      <c r="N221" s="213"/>
      <c r="O221" s="213"/>
      <c r="P221" s="213"/>
      <c r="Q221" s="213"/>
      <c r="R221" s="213"/>
      <c r="S221" s="213"/>
      <c r="T221" s="213"/>
      <c r="U221" s="45"/>
      <c r="V221" s="45"/>
      <c r="W221" s="213"/>
      <c r="X221" s="213"/>
      <c r="Y221" s="213"/>
      <c r="Z221" s="213"/>
    </row>
    <row r="222" spans="2:26" s="211" customFormat="1" ht="15.75" x14ac:dyDescent="0.25">
      <c r="B222" s="212"/>
      <c r="C222" s="212"/>
      <c r="D222" s="212"/>
      <c r="E222" s="212"/>
      <c r="F222" s="212"/>
      <c r="G222" s="213"/>
      <c r="H222" s="213"/>
      <c r="I222" s="213"/>
      <c r="J222" s="213"/>
      <c r="K222" s="251"/>
      <c r="L222" s="251"/>
      <c r="M222" s="251"/>
      <c r="N222" s="213"/>
      <c r="O222" s="213"/>
      <c r="P222" s="213"/>
      <c r="Q222" s="213"/>
      <c r="R222" s="213"/>
      <c r="S222" s="213"/>
      <c r="T222" s="213"/>
      <c r="U222" s="45"/>
      <c r="V222" s="45"/>
      <c r="W222" s="213"/>
      <c r="X222" s="213"/>
      <c r="Y222" s="213"/>
      <c r="Z222" s="213"/>
    </row>
    <row r="223" spans="2:26" s="211" customFormat="1" ht="15.75" x14ac:dyDescent="0.25">
      <c r="B223" s="212"/>
      <c r="C223" s="212"/>
      <c r="D223" s="212"/>
      <c r="E223" s="212"/>
      <c r="F223" s="212"/>
      <c r="G223" s="213"/>
      <c r="H223" s="213"/>
      <c r="I223" s="213"/>
      <c r="J223" s="213"/>
      <c r="K223" s="251"/>
      <c r="L223" s="251"/>
      <c r="M223" s="251"/>
      <c r="N223" s="213"/>
      <c r="O223" s="213"/>
      <c r="P223" s="213"/>
      <c r="Q223" s="213"/>
      <c r="R223" s="213"/>
      <c r="S223" s="213"/>
      <c r="T223" s="213"/>
      <c r="U223" s="45"/>
      <c r="V223" s="45"/>
      <c r="W223" s="213"/>
      <c r="X223" s="213"/>
      <c r="Y223" s="213"/>
      <c r="Z223" s="213"/>
    </row>
    <row r="224" spans="2:26" s="211" customFormat="1" ht="15.75" x14ac:dyDescent="0.25">
      <c r="B224" s="212"/>
      <c r="C224" s="212"/>
      <c r="D224" s="212"/>
      <c r="E224" s="212"/>
      <c r="F224" s="212"/>
      <c r="G224" s="213"/>
      <c r="H224" s="213"/>
      <c r="I224" s="213"/>
      <c r="J224" s="213"/>
      <c r="K224" s="251"/>
      <c r="L224" s="251"/>
      <c r="M224" s="251"/>
      <c r="N224" s="213"/>
      <c r="O224" s="213"/>
      <c r="P224" s="213"/>
      <c r="Q224" s="213"/>
      <c r="R224" s="213"/>
      <c r="S224" s="213"/>
      <c r="T224" s="213"/>
      <c r="U224" s="45"/>
      <c r="V224" s="45"/>
      <c r="W224" s="213"/>
      <c r="X224" s="213"/>
      <c r="Y224" s="213"/>
      <c r="Z224" s="213"/>
    </row>
    <row r="225" spans="2:26" s="211" customFormat="1" ht="15.75" x14ac:dyDescent="0.25">
      <c r="B225" s="212"/>
      <c r="C225" s="212"/>
      <c r="D225" s="212"/>
      <c r="E225" s="212"/>
      <c r="F225" s="212"/>
      <c r="G225" s="213"/>
      <c r="H225" s="213"/>
      <c r="I225" s="213"/>
      <c r="J225" s="213"/>
      <c r="K225" s="251"/>
      <c r="L225" s="251"/>
      <c r="M225" s="251"/>
      <c r="N225" s="213"/>
      <c r="O225" s="213"/>
      <c r="P225" s="213"/>
      <c r="Q225" s="213"/>
      <c r="R225" s="213"/>
      <c r="S225" s="213"/>
      <c r="T225" s="213"/>
      <c r="U225" s="45"/>
      <c r="V225" s="45"/>
      <c r="W225" s="213"/>
      <c r="X225" s="213"/>
      <c r="Y225" s="213"/>
      <c r="Z225" s="213"/>
    </row>
    <row r="226" spans="2:26" s="211" customFormat="1" ht="15.75" x14ac:dyDescent="0.25">
      <c r="B226" s="212"/>
      <c r="C226" s="212"/>
      <c r="D226" s="212"/>
      <c r="E226" s="212"/>
      <c r="F226" s="212"/>
      <c r="G226" s="213"/>
      <c r="H226" s="213"/>
      <c r="I226" s="213"/>
      <c r="J226" s="213"/>
      <c r="K226" s="251"/>
      <c r="L226" s="251"/>
      <c r="M226" s="251"/>
      <c r="N226" s="213"/>
      <c r="O226" s="213"/>
      <c r="P226" s="213"/>
      <c r="Q226" s="213"/>
      <c r="R226" s="213"/>
      <c r="S226" s="213"/>
      <c r="T226" s="213"/>
      <c r="U226" s="45"/>
      <c r="V226" s="45"/>
      <c r="W226" s="213"/>
      <c r="X226" s="213"/>
      <c r="Y226" s="213"/>
      <c r="Z226" s="213"/>
    </row>
    <row r="227" spans="2:26" s="211" customFormat="1" ht="15.75" x14ac:dyDescent="0.25">
      <c r="B227" s="212"/>
      <c r="C227" s="212"/>
      <c r="D227" s="212"/>
      <c r="E227" s="212"/>
      <c r="F227" s="212"/>
      <c r="G227" s="213"/>
      <c r="H227" s="213"/>
      <c r="I227" s="213"/>
      <c r="J227" s="213"/>
      <c r="K227" s="251"/>
      <c r="L227" s="251"/>
      <c r="M227" s="251"/>
      <c r="N227" s="213"/>
      <c r="O227" s="213"/>
      <c r="P227" s="213"/>
      <c r="Q227" s="213"/>
      <c r="R227" s="213"/>
      <c r="S227" s="213"/>
      <c r="T227" s="213"/>
      <c r="U227" s="45"/>
      <c r="V227" s="45"/>
      <c r="W227" s="213"/>
      <c r="X227" s="213"/>
      <c r="Y227" s="213"/>
      <c r="Z227" s="213"/>
    </row>
    <row r="228" spans="2:26" s="211" customFormat="1" ht="15.75" x14ac:dyDescent="0.25">
      <c r="B228" s="212"/>
      <c r="C228" s="212"/>
      <c r="D228" s="212"/>
      <c r="E228" s="212"/>
      <c r="F228" s="212"/>
      <c r="G228" s="213"/>
      <c r="H228" s="213"/>
      <c r="I228" s="213"/>
      <c r="J228" s="213"/>
      <c r="K228" s="251"/>
      <c r="L228" s="251"/>
      <c r="M228" s="251"/>
      <c r="N228" s="213"/>
      <c r="O228" s="213"/>
      <c r="P228" s="213"/>
      <c r="Q228" s="213"/>
      <c r="R228" s="213"/>
      <c r="S228" s="213"/>
      <c r="T228" s="213"/>
      <c r="U228" s="45"/>
      <c r="V228" s="45"/>
      <c r="W228" s="213"/>
      <c r="X228" s="213"/>
      <c r="Y228" s="213"/>
      <c r="Z228" s="213"/>
    </row>
    <row r="229" spans="2:26" s="211" customFormat="1" ht="15.75" x14ac:dyDescent="0.25">
      <c r="B229" s="212"/>
      <c r="C229" s="212"/>
      <c r="D229" s="212"/>
      <c r="E229" s="212"/>
      <c r="F229" s="212"/>
      <c r="G229" s="213"/>
      <c r="H229" s="213"/>
      <c r="I229" s="213"/>
      <c r="J229" s="213"/>
      <c r="K229" s="251"/>
      <c r="L229" s="251"/>
      <c r="M229" s="251"/>
      <c r="N229" s="213"/>
      <c r="O229" s="213"/>
      <c r="P229" s="213"/>
      <c r="Q229" s="213"/>
      <c r="R229" s="213"/>
      <c r="S229" s="213"/>
      <c r="T229" s="213"/>
      <c r="U229" s="45"/>
      <c r="V229" s="45"/>
      <c r="W229" s="213"/>
      <c r="X229" s="213"/>
      <c r="Y229" s="213"/>
      <c r="Z229" s="213"/>
    </row>
    <row r="230" spans="2:26" s="211" customFormat="1" ht="15.75" x14ac:dyDescent="0.25">
      <c r="B230" s="212"/>
      <c r="C230" s="212"/>
      <c r="D230" s="212"/>
      <c r="E230" s="212"/>
      <c r="F230" s="212"/>
      <c r="G230" s="213"/>
      <c r="H230" s="213"/>
      <c r="I230" s="213"/>
      <c r="J230" s="213"/>
      <c r="K230" s="251"/>
      <c r="L230" s="251"/>
      <c r="M230" s="251"/>
      <c r="N230" s="213"/>
      <c r="O230" s="213"/>
      <c r="P230" s="213"/>
      <c r="Q230" s="213"/>
      <c r="R230" s="213"/>
      <c r="S230" s="213"/>
      <c r="T230" s="213"/>
      <c r="U230" s="45"/>
      <c r="V230" s="45"/>
      <c r="W230" s="213"/>
      <c r="X230" s="213"/>
      <c r="Y230" s="213"/>
      <c r="Z230" s="213"/>
    </row>
    <row r="231" spans="2:26" s="211" customFormat="1" ht="15.75" x14ac:dyDescent="0.25">
      <c r="B231" s="212"/>
      <c r="C231" s="212"/>
      <c r="D231" s="212"/>
      <c r="E231" s="212"/>
      <c r="F231" s="212"/>
      <c r="G231" s="213"/>
      <c r="H231" s="213"/>
      <c r="I231" s="213"/>
      <c r="J231" s="213"/>
      <c r="K231" s="251"/>
      <c r="L231" s="251"/>
      <c r="M231" s="251"/>
      <c r="N231" s="213"/>
      <c r="O231" s="213"/>
      <c r="P231" s="213"/>
      <c r="Q231" s="213"/>
      <c r="R231" s="213"/>
      <c r="S231" s="213"/>
      <c r="T231" s="213"/>
      <c r="U231" s="45"/>
      <c r="V231" s="45"/>
      <c r="W231" s="213"/>
      <c r="X231" s="213"/>
      <c r="Y231" s="213"/>
      <c r="Z231" s="213"/>
    </row>
    <row r="232" spans="2:26" s="211" customFormat="1" ht="15.75" x14ac:dyDescent="0.25">
      <c r="B232" s="212"/>
      <c r="C232" s="212"/>
      <c r="D232" s="212"/>
      <c r="E232" s="212"/>
      <c r="F232" s="212"/>
      <c r="G232" s="213"/>
      <c r="H232" s="213"/>
      <c r="I232" s="213"/>
      <c r="J232" s="213"/>
      <c r="K232" s="251"/>
      <c r="L232" s="251"/>
      <c r="M232" s="251"/>
      <c r="N232" s="213"/>
      <c r="O232" s="213"/>
      <c r="P232" s="213"/>
      <c r="Q232" s="213"/>
      <c r="R232" s="213"/>
      <c r="S232" s="213"/>
      <c r="T232" s="213"/>
      <c r="U232" s="45"/>
      <c r="V232" s="45"/>
      <c r="W232" s="213"/>
      <c r="X232" s="213"/>
      <c r="Y232" s="213"/>
      <c r="Z232" s="213"/>
    </row>
    <row r="233" spans="2:26" s="211" customFormat="1" ht="15.75" x14ac:dyDescent="0.25">
      <c r="B233" s="212"/>
      <c r="C233" s="212"/>
      <c r="D233" s="212"/>
      <c r="E233" s="212"/>
      <c r="F233" s="212"/>
      <c r="G233" s="213"/>
      <c r="H233" s="213"/>
      <c r="I233" s="213"/>
      <c r="J233" s="213"/>
      <c r="K233" s="251"/>
      <c r="L233" s="251"/>
      <c r="M233" s="251"/>
      <c r="N233" s="213"/>
      <c r="O233" s="213"/>
      <c r="P233" s="213"/>
      <c r="Q233" s="213"/>
      <c r="R233" s="213"/>
      <c r="S233" s="213"/>
      <c r="T233" s="213"/>
      <c r="U233" s="45"/>
      <c r="V233" s="45"/>
      <c r="W233" s="213"/>
      <c r="X233" s="213"/>
      <c r="Y233" s="213"/>
      <c r="Z233" s="213"/>
    </row>
    <row r="234" spans="2:26" s="211" customFormat="1" ht="15.75" x14ac:dyDescent="0.25">
      <c r="B234" s="212"/>
      <c r="C234" s="212"/>
      <c r="D234" s="212"/>
      <c r="E234" s="212"/>
      <c r="F234" s="212"/>
      <c r="G234" s="213"/>
      <c r="H234" s="213"/>
      <c r="I234" s="213"/>
      <c r="J234" s="213"/>
      <c r="K234" s="251"/>
      <c r="L234" s="251"/>
      <c r="M234" s="251"/>
      <c r="N234" s="213"/>
      <c r="O234" s="213"/>
      <c r="P234" s="213"/>
      <c r="Q234" s="213"/>
      <c r="R234" s="213"/>
      <c r="S234" s="213"/>
      <c r="T234" s="213"/>
      <c r="U234" s="45"/>
      <c r="V234" s="45"/>
      <c r="W234" s="213"/>
      <c r="X234" s="213"/>
      <c r="Y234" s="213"/>
      <c r="Z234" s="213"/>
    </row>
    <row r="235" spans="2:26" s="211" customFormat="1" ht="15.75" x14ac:dyDescent="0.25">
      <c r="B235" s="212"/>
      <c r="C235" s="212"/>
      <c r="D235" s="212"/>
      <c r="E235" s="212"/>
      <c r="F235" s="212"/>
      <c r="G235" s="213"/>
      <c r="H235" s="213"/>
      <c r="I235" s="213"/>
      <c r="J235" s="213"/>
      <c r="K235" s="251"/>
      <c r="L235" s="251"/>
      <c r="M235" s="251"/>
      <c r="N235" s="213"/>
      <c r="O235" s="213"/>
      <c r="P235" s="213"/>
      <c r="Q235" s="213"/>
      <c r="R235" s="213"/>
      <c r="S235" s="213"/>
      <c r="T235" s="213"/>
      <c r="U235" s="45"/>
      <c r="V235" s="45"/>
      <c r="W235" s="213"/>
      <c r="X235" s="213"/>
      <c r="Y235" s="213"/>
      <c r="Z235" s="213"/>
    </row>
    <row r="236" spans="2:26" s="211" customFormat="1" ht="15.75" x14ac:dyDescent="0.25">
      <c r="B236" s="212"/>
      <c r="C236" s="212"/>
      <c r="D236" s="212"/>
      <c r="E236" s="212"/>
      <c r="F236" s="212"/>
      <c r="G236" s="213"/>
      <c r="H236" s="213"/>
      <c r="I236" s="213"/>
      <c r="J236" s="213"/>
      <c r="K236" s="251"/>
      <c r="L236" s="251"/>
      <c r="M236" s="251"/>
      <c r="N236" s="213"/>
      <c r="O236" s="213"/>
      <c r="P236" s="213"/>
      <c r="Q236" s="213"/>
      <c r="R236" s="213"/>
      <c r="S236" s="213"/>
      <c r="T236" s="213"/>
      <c r="U236" s="45"/>
      <c r="V236" s="45"/>
      <c r="W236" s="213"/>
      <c r="X236" s="213"/>
      <c r="Y236" s="213"/>
      <c r="Z236" s="213"/>
    </row>
    <row r="237" spans="2:26" s="211" customFormat="1" ht="15.75" x14ac:dyDescent="0.25">
      <c r="B237" s="212"/>
      <c r="C237" s="212"/>
      <c r="D237" s="212"/>
      <c r="E237" s="212"/>
      <c r="F237" s="212"/>
      <c r="G237" s="213"/>
      <c r="H237" s="213"/>
      <c r="I237" s="213"/>
      <c r="J237" s="213"/>
      <c r="K237" s="251"/>
      <c r="L237" s="251"/>
      <c r="M237" s="251"/>
      <c r="N237" s="213"/>
      <c r="O237" s="213"/>
      <c r="P237" s="213"/>
      <c r="Q237" s="213"/>
      <c r="R237" s="213"/>
      <c r="S237" s="213"/>
      <c r="T237" s="213"/>
      <c r="U237" s="45"/>
      <c r="V237" s="45"/>
      <c r="W237" s="213"/>
      <c r="X237" s="213"/>
      <c r="Y237" s="213"/>
      <c r="Z237" s="213"/>
    </row>
    <row r="238" spans="2:26" s="211" customFormat="1" ht="15.75" x14ac:dyDescent="0.25">
      <c r="B238" s="212"/>
      <c r="C238" s="212"/>
      <c r="D238" s="212"/>
      <c r="E238" s="212"/>
      <c r="F238" s="212"/>
      <c r="G238" s="213"/>
      <c r="H238" s="213"/>
      <c r="I238" s="213"/>
      <c r="J238" s="213"/>
      <c r="K238" s="251"/>
      <c r="L238" s="251"/>
      <c r="M238" s="251"/>
      <c r="N238" s="213"/>
      <c r="O238" s="213"/>
      <c r="P238" s="213"/>
      <c r="Q238" s="213"/>
      <c r="R238" s="213"/>
      <c r="S238" s="213"/>
      <c r="T238" s="213"/>
      <c r="U238" s="45"/>
      <c r="V238" s="45"/>
      <c r="W238" s="213"/>
      <c r="X238" s="213"/>
      <c r="Y238" s="213"/>
      <c r="Z238" s="213"/>
    </row>
    <row r="239" spans="2:26" s="211" customFormat="1" ht="15.75" x14ac:dyDescent="0.25">
      <c r="B239" s="212"/>
      <c r="C239" s="212"/>
      <c r="D239" s="212"/>
      <c r="E239" s="212"/>
      <c r="F239" s="212"/>
      <c r="G239" s="213"/>
      <c r="H239" s="213"/>
      <c r="I239" s="213"/>
      <c r="J239" s="213"/>
      <c r="K239" s="251"/>
      <c r="L239" s="251"/>
      <c r="M239" s="251"/>
      <c r="N239" s="213"/>
      <c r="O239" s="213"/>
      <c r="P239" s="213"/>
      <c r="Q239" s="213"/>
      <c r="R239" s="213"/>
      <c r="S239" s="213"/>
      <c r="T239" s="213"/>
      <c r="U239" s="45"/>
      <c r="V239" s="45"/>
      <c r="W239" s="213"/>
      <c r="X239" s="213"/>
      <c r="Y239" s="213"/>
      <c r="Z239" s="213"/>
    </row>
    <row r="240" spans="2:26" s="211" customFormat="1" ht="15.75" x14ac:dyDescent="0.25">
      <c r="B240" s="212"/>
      <c r="C240" s="212"/>
      <c r="D240" s="212"/>
      <c r="E240" s="212"/>
      <c r="F240" s="212"/>
      <c r="G240" s="213"/>
      <c r="H240" s="213"/>
      <c r="I240" s="213"/>
      <c r="J240" s="213"/>
      <c r="K240" s="251"/>
      <c r="L240" s="251"/>
      <c r="M240" s="251"/>
      <c r="N240" s="213"/>
      <c r="O240" s="213"/>
      <c r="P240" s="213"/>
      <c r="Q240" s="213"/>
      <c r="R240" s="213"/>
      <c r="S240" s="213"/>
      <c r="T240" s="213"/>
      <c r="U240" s="45"/>
      <c r="V240" s="45"/>
      <c r="W240" s="213"/>
      <c r="X240" s="213"/>
      <c r="Y240" s="213"/>
      <c r="Z240" s="213"/>
    </row>
    <row r="241" spans="2:26" s="211" customFormat="1" ht="15.75" x14ac:dyDescent="0.25">
      <c r="B241" s="212"/>
      <c r="C241" s="212"/>
      <c r="D241" s="212"/>
      <c r="E241" s="212"/>
      <c r="F241" s="212"/>
      <c r="G241" s="213"/>
      <c r="H241" s="213"/>
      <c r="I241" s="213"/>
      <c r="J241" s="213"/>
      <c r="K241" s="251"/>
      <c r="L241" s="251"/>
      <c r="M241" s="251"/>
      <c r="N241" s="213"/>
      <c r="O241" s="213"/>
      <c r="P241" s="213"/>
      <c r="Q241" s="213"/>
      <c r="R241" s="213"/>
      <c r="S241" s="213"/>
      <c r="T241" s="213"/>
      <c r="U241" s="45"/>
      <c r="V241" s="45"/>
      <c r="W241" s="213"/>
      <c r="X241" s="213"/>
      <c r="Y241" s="213"/>
      <c r="Z241" s="213"/>
    </row>
    <row r="242" spans="2:26" s="211" customFormat="1" ht="15.75" x14ac:dyDescent="0.25">
      <c r="B242" s="212"/>
      <c r="C242" s="212"/>
      <c r="D242" s="212"/>
      <c r="E242" s="212"/>
      <c r="F242" s="212"/>
      <c r="G242" s="213"/>
      <c r="H242" s="213"/>
      <c r="I242" s="213"/>
      <c r="J242" s="213"/>
      <c r="K242" s="251"/>
      <c r="L242" s="251"/>
      <c r="M242" s="251"/>
      <c r="N242" s="213"/>
      <c r="O242" s="213"/>
      <c r="P242" s="213"/>
      <c r="Q242" s="213"/>
      <c r="R242" s="213"/>
      <c r="S242" s="213"/>
      <c r="T242" s="213"/>
      <c r="U242" s="45"/>
      <c r="V242" s="45"/>
      <c r="W242" s="213"/>
      <c r="X242" s="213"/>
      <c r="Y242" s="213"/>
      <c r="Z242" s="213"/>
    </row>
    <row r="243" spans="2:26" s="211" customFormat="1" ht="15.75" x14ac:dyDescent="0.25">
      <c r="B243" s="212"/>
      <c r="C243" s="212"/>
      <c r="D243" s="212"/>
      <c r="E243" s="212"/>
      <c r="F243" s="212"/>
      <c r="G243" s="213"/>
      <c r="H243" s="213"/>
      <c r="I243" s="213"/>
      <c r="J243" s="213"/>
      <c r="K243" s="251"/>
      <c r="L243" s="251"/>
      <c r="M243" s="251"/>
      <c r="N243" s="213"/>
      <c r="O243" s="213"/>
      <c r="P243" s="213"/>
      <c r="Q243" s="213"/>
      <c r="R243" s="213"/>
      <c r="S243" s="213"/>
      <c r="T243" s="213"/>
      <c r="U243" s="45"/>
      <c r="V243" s="45"/>
      <c r="W243" s="213"/>
      <c r="X243" s="213"/>
      <c r="Y243" s="213"/>
      <c r="Z243" s="213"/>
    </row>
    <row r="244" spans="2:26" s="211" customFormat="1" ht="15.75" x14ac:dyDescent="0.25">
      <c r="B244" s="212"/>
      <c r="C244" s="212"/>
      <c r="D244" s="212"/>
      <c r="E244" s="212"/>
      <c r="F244" s="212"/>
      <c r="G244" s="213"/>
      <c r="H244" s="213"/>
      <c r="I244" s="213"/>
      <c r="J244" s="213"/>
      <c r="K244" s="251"/>
      <c r="L244" s="251"/>
      <c r="M244" s="251"/>
      <c r="N244" s="213"/>
      <c r="O244" s="213"/>
      <c r="P244" s="213"/>
      <c r="Q244" s="213"/>
      <c r="R244" s="213"/>
      <c r="S244" s="213"/>
      <c r="T244" s="213"/>
      <c r="U244" s="45"/>
      <c r="V244" s="45"/>
      <c r="W244" s="213"/>
      <c r="X244" s="213"/>
      <c r="Y244" s="213"/>
      <c r="Z244" s="213"/>
    </row>
    <row r="245" spans="2:26" s="211" customFormat="1" ht="15.75" x14ac:dyDescent="0.25">
      <c r="B245" s="212"/>
      <c r="C245" s="212"/>
      <c r="D245" s="212"/>
      <c r="E245" s="212"/>
      <c r="F245" s="212"/>
      <c r="G245" s="213"/>
      <c r="H245" s="213"/>
      <c r="I245" s="213"/>
      <c r="J245" s="213"/>
      <c r="K245" s="251"/>
      <c r="L245" s="251"/>
      <c r="M245" s="251"/>
      <c r="N245" s="213"/>
      <c r="O245" s="213"/>
      <c r="P245" s="213"/>
      <c r="Q245" s="213"/>
      <c r="R245" s="213"/>
      <c r="S245" s="213"/>
      <c r="T245" s="213"/>
      <c r="U245" s="45"/>
      <c r="V245" s="45"/>
      <c r="W245" s="213"/>
      <c r="X245" s="213"/>
      <c r="Y245" s="213"/>
      <c r="Z245" s="213"/>
    </row>
    <row r="246" spans="2:26" s="211" customFormat="1" ht="15.75" x14ac:dyDescent="0.25">
      <c r="B246" s="212"/>
      <c r="C246" s="212"/>
      <c r="D246" s="212"/>
      <c r="E246" s="212"/>
      <c r="F246" s="212"/>
      <c r="G246" s="213"/>
      <c r="H246" s="213"/>
      <c r="I246" s="213"/>
      <c r="J246" s="213"/>
      <c r="K246" s="251"/>
      <c r="L246" s="251"/>
      <c r="M246" s="251"/>
      <c r="N246" s="213"/>
      <c r="O246" s="213"/>
      <c r="P246" s="213"/>
      <c r="Q246" s="213"/>
      <c r="R246" s="213"/>
      <c r="S246" s="213"/>
      <c r="T246" s="213"/>
      <c r="U246" s="45"/>
      <c r="V246" s="45"/>
      <c r="W246" s="213"/>
      <c r="X246" s="213"/>
      <c r="Y246" s="213"/>
      <c r="Z246" s="213"/>
    </row>
    <row r="247" spans="2:26" s="211" customFormat="1" ht="15.75" x14ac:dyDescent="0.25">
      <c r="B247" s="212"/>
      <c r="C247" s="212"/>
      <c r="D247" s="212"/>
      <c r="E247" s="212"/>
      <c r="F247" s="212"/>
      <c r="G247" s="213"/>
      <c r="H247" s="213"/>
      <c r="I247" s="213"/>
      <c r="J247" s="213"/>
      <c r="K247" s="251"/>
      <c r="L247" s="251"/>
      <c r="M247" s="251"/>
      <c r="N247" s="213"/>
      <c r="O247" s="213"/>
      <c r="P247" s="213"/>
      <c r="Q247" s="213"/>
      <c r="R247" s="213"/>
      <c r="S247" s="213"/>
      <c r="T247" s="213"/>
      <c r="U247" s="45"/>
      <c r="V247" s="45"/>
      <c r="W247" s="213"/>
      <c r="X247" s="213"/>
      <c r="Y247" s="213"/>
      <c r="Z247" s="213"/>
    </row>
    <row r="248" spans="2:26" s="211" customFormat="1" ht="15.75" x14ac:dyDescent="0.25">
      <c r="B248" s="212"/>
      <c r="C248" s="212"/>
      <c r="D248" s="212"/>
      <c r="E248" s="212"/>
      <c r="F248" s="212"/>
      <c r="G248" s="213"/>
      <c r="H248" s="213"/>
      <c r="I248" s="213"/>
      <c r="J248" s="213"/>
      <c r="K248" s="251"/>
      <c r="L248" s="251"/>
      <c r="M248" s="251"/>
      <c r="N248" s="213"/>
      <c r="O248" s="213"/>
      <c r="P248" s="213"/>
      <c r="Q248" s="213"/>
      <c r="R248" s="213"/>
      <c r="S248" s="213"/>
      <c r="T248" s="213"/>
      <c r="U248" s="45"/>
      <c r="V248" s="45"/>
      <c r="W248" s="213"/>
      <c r="X248" s="213"/>
      <c r="Y248" s="213"/>
      <c r="Z248" s="213"/>
    </row>
    <row r="249" spans="2:26" s="211" customFormat="1" ht="15.75" x14ac:dyDescent="0.25">
      <c r="B249" s="212"/>
      <c r="C249" s="212"/>
      <c r="D249" s="212"/>
      <c r="E249" s="212"/>
      <c r="F249" s="212"/>
      <c r="G249" s="213"/>
      <c r="H249" s="213"/>
      <c r="I249" s="213"/>
      <c r="J249" s="213"/>
      <c r="K249" s="251"/>
      <c r="L249" s="251"/>
      <c r="M249" s="251"/>
      <c r="N249" s="213"/>
      <c r="O249" s="213"/>
      <c r="P249" s="213"/>
      <c r="Q249" s="213"/>
      <c r="R249" s="213"/>
      <c r="S249" s="213"/>
      <c r="T249" s="213"/>
      <c r="U249" s="45"/>
      <c r="V249" s="45"/>
      <c r="W249" s="213"/>
      <c r="X249" s="213"/>
      <c r="Y249" s="213"/>
      <c r="Z249" s="213"/>
    </row>
    <row r="250" spans="2:26" s="211" customFormat="1" ht="15.75" x14ac:dyDescent="0.25">
      <c r="B250" s="212"/>
      <c r="C250" s="212"/>
      <c r="D250" s="212"/>
      <c r="E250" s="212"/>
      <c r="F250" s="212"/>
      <c r="G250" s="213"/>
      <c r="H250" s="213"/>
      <c r="I250" s="213"/>
      <c r="J250" s="213"/>
      <c r="K250" s="251"/>
      <c r="L250" s="251"/>
      <c r="M250" s="251"/>
      <c r="N250" s="213"/>
      <c r="O250" s="213"/>
      <c r="P250" s="213"/>
      <c r="Q250" s="213"/>
      <c r="R250" s="213"/>
      <c r="S250" s="213"/>
      <c r="T250" s="213"/>
      <c r="U250" s="45"/>
      <c r="V250" s="45"/>
      <c r="W250" s="213"/>
      <c r="X250" s="213"/>
      <c r="Y250" s="213"/>
      <c r="Z250" s="213"/>
    </row>
    <row r="251" spans="2:26" s="211" customFormat="1" ht="15.75" x14ac:dyDescent="0.25">
      <c r="B251" s="212"/>
      <c r="C251" s="212"/>
      <c r="D251" s="212"/>
      <c r="E251" s="212"/>
      <c r="F251" s="212"/>
      <c r="G251" s="213"/>
      <c r="H251" s="213"/>
      <c r="I251" s="213"/>
      <c r="J251" s="213"/>
      <c r="K251" s="251"/>
      <c r="L251" s="251"/>
      <c r="M251" s="251"/>
      <c r="N251" s="213"/>
      <c r="O251" s="213"/>
      <c r="P251" s="213"/>
      <c r="Q251" s="213"/>
      <c r="R251" s="213"/>
      <c r="S251" s="213"/>
      <c r="T251" s="213"/>
      <c r="U251" s="45"/>
      <c r="V251" s="45"/>
      <c r="W251" s="213"/>
      <c r="X251" s="213"/>
      <c r="Y251" s="213"/>
      <c r="Z251" s="213"/>
    </row>
    <row r="252" spans="2:26" s="211" customFormat="1" ht="15.75" x14ac:dyDescent="0.25">
      <c r="B252" s="212"/>
      <c r="C252" s="212"/>
      <c r="D252" s="212"/>
      <c r="E252" s="212"/>
      <c r="F252" s="212"/>
      <c r="G252" s="213"/>
      <c r="H252" s="213"/>
      <c r="I252" s="213"/>
      <c r="J252" s="213"/>
      <c r="K252" s="251"/>
      <c r="L252" s="251"/>
      <c r="M252" s="251"/>
      <c r="N252" s="213"/>
      <c r="O252" s="213"/>
      <c r="P252" s="213"/>
      <c r="Q252" s="213"/>
      <c r="R252" s="213"/>
      <c r="S252" s="213"/>
      <c r="T252" s="213"/>
      <c r="U252" s="45"/>
      <c r="V252" s="45"/>
      <c r="W252" s="213"/>
      <c r="X252" s="213"/>
      <c r="Y252" s="213"/>
      <c r="Z252" s="213"/>
    </row>
    <row r="253" spans="2:26" s="211" customFormat="1" ht="15.75" x14ac:dyDescent="0.25">
      <c r="B253" s="212"/>
      <c r="C253" s="212"/>
      <c r="D253" s="212"/>
      <c r="E253" s="212"/>
      <c r="F253" s="212"/>
      <c r="G253" s="213"/>
      <c r="H253" s="213"/>
      <c r="I253" s="213"/>
      <c r="J253" s="213"/>
      <c r="K253" s="251"/>
      <c r="L253" s="251"/>
      <c r="M253" s="251"/>
      <c r="N253" s="213"/>
      <c r="O253" s="213"/>
      <c r="P253" s="213"/>
      <c r="Q253" s="213"/>
      <c r="R253" s="213"/>
      <c r="S253" s="213"/>
      <c r="T253" s="213"/>
      <c r="U253" s="45"/>
      <c r="V253" s="45"/>
      <c r="W253" s="213"/>
      <c r="X253" s="213"/>
      <c r="Y253" s="213"/>
      <c r="Z253" s="213"/>
    </row>
    <row r="254" spans="2:26" s="211" customFormat="1" ht="15.75" x14ac:dyDescent="0.25">
      <c r="B254" s="212"/>
      <c r="C254" s="212"/>
      <c r="D254" s="212"/>
      <c r="E254" s="212"/>
      <c r="F254" s="212"/>
      <c r="G254" s="213"/>
      <c r="H254" s="213"/>
      <c r="I254" s="213"/>
      <c r="J254" s="213"/>
      <c r="K254" s="251"/>
      <c r="L254" s="251"/>
      <c r="M254" s="251"/>
      <c r="N254" s="213"/>
      <c r="O254" s="213"/>
      <c r="P254" s="213"/>
      <c r="Q254" s="213"/>
      <c r="R254" s="213"/>
      <c r="S254" s="213"/>
      <c r="T254" s="213"/>
      <c r="U254" s="45"/>
      <c r="V254" s="45"/>
      <c r="W254" s="213"/>
      <c r="X254" s="213"/>
      <c r="Y254" s="213"/>
      <c r="Z254" s="213"/>
    </row>
    <row r="255" spans="2:26" s="211" customFormat="1" ht="15.75" x14ac:dyDescent="0.25">
      <c r="B255" s="212"/>
      <c r="C255" s="212"/>
      <c r="D255" s="212"/>
      <c r="E255" s="212"/>
      <c r="F255" s="212"/>
      <c r="G255" s="213"/>
      <c r="H255" s="213"/>
      <c r="I255" s="213"/>
      <c r="J255" s="213"/>
      <c r="K255" s="251"/>
      <c r="L255" s="251"/>
      <c r="M255" s="251"/>
      <c r="N255" s="213"/>
      <c r="O255" s="213"/>
      <c r="P255" s="213"/>
      <c r="Q255" s="213"/>
      <c r="R255" s="213"/>
      <c r="S255" s="213"/>
      <c r="T255" s="213"/>
      <c r="U255" s="45"/>
      <c r="V255" s="45"/>
      <c r="W255" s="208"/>
      <c r="X255" s="208"/>
      <c r="Y255" s="208"/>
      <c r="Z255" s="208"/>
    </row>
    <row r="256" spans="2:26" x14ac:dyDescent="0.2">
      <c r="B256" s="210"/>
      <c r="H256" s="208"/>
      <c r="I256" s="208"/>
      <c r="J256" s="208"/>
      <c r="K256" s="208"/>
      <c r="L256" s="208"/>
      <c r="M256" s="208"/>
      <c r="N256" s="208"/>
      <c r="O256" s="208"/>
      <c r="P256" s="208"/>
      <c r="Q256" s="208"/>
      <c r="R256" s="208"/>
      <c r="S256" s="208"/>
      <c r="T256" s="208"/>
    </row>
    <row r="257" spans="2:20" x14ac:dyDescent="0.2">
      <c r="B257" s="210"/>
      <c r="H257" s="208"/>
      <c r="I257" s="208"/>
      <c r="J257" s="208"/>
      <c r="K257" s="208"/>
      <c r="L257" s="208"/>
      <c r="M257" s="208"/>
      <c r="N257" s="208"/>
      <c r="O257" s="208"/>
      <c r="P257" s="208"/>
      <c r="Q257" s="208"/>
      <c r="R257" s="208"/>
      <c r="S257" s="208"/>
      <c r="T257" s="208"/>
    </row>
    <row r="258" spans="2:20" x14ac:dyDescent="0.2">
      <c r="B258" s="210"/>
      <c r="H258" s="208"/>
      <c r="I258" s="208"/>
      <c r="J258" s="208"/>
      <c r="K258" s="208"/>
      <c r="L258" s="208"/>
      <c r="M258" s="208"/>
      <c r="N258" s="208"/>
      <c r="O258" s="208"/>
      <c r="P258" s="208"/>
      <c r="Q258" s="208"/>
      <c r="R258" s="208"/>
      <c r="S258" s="208"/>
      <c r="T258" s="208"/>
    </row>
    <row r="259" spans="2:20" x14ac:dyDescent="0.2">
      <c r="B259" s="210"/>
      <c r="H259" s="208"/>
      <c r="I259" s="208"/>
      <c r="J259" s="208"/>
      <c r="K259" s="208"/>
      <c r="L259" s="208"/>
      <c r="M259" s="208"/>
      <c r="N259" s="208"/>
      <c r="O259" s="208"/>
      <c r="P259" s="208"/>
      <c r="Q259" s="208"/>
      <c r="R259" s="208"/>
      <c r="S259" s="208"/>
      <c r="T259" s="208"/>
    </row>
    <row r="260" spans="2:20" x14ac:dyDescent="0.2">
      <c r="B260" s="210"/>
      <c r="H260" s="208"/>
      <c r="I260" s="208"/>
      <c r="J260" s="208"/>
      <c r="K260" s="208"/>
      <c r="L260" s="208"/>
      <c r="M260" s="208"/>
      <c r="N260" s="208"/>
      <c r="O260" s="208"/>
      <c r="P260" s="208"/>
      <c r="Q260" s="208"/>
      <c r="R260" s="208"/>
      <c r="S260" s="208"/>
      <c r="T260" s="208"/>
    </row>
    <row r="261" spans="2:20" x14ac:dyDescent="0.2">
      <c r="B261" s="210"/>
      <c r="H261" s="208"/>
      <c r="I261" s="208"/>
      <c r="J261" s="208"/>
      <c r="K261" s="208"/>
      <c r="L261" s="208"/>
      <c r="M261" s="208"/>
      <c r="N261" s="208"/>
      <c r="O261" s="208"/>
      <c r="P261" s="208"/>
      <c r="Q261" s="208"/>
      <c r="R261" s="208"/>
      <c r="S261" s="208"/>
      <c r="T261" s="208"/>
    </row>
    <row r="262" spans="2:20" x14ac:dyDescent="0.2">
      <c r="B262" s="210"/>
      <c r="H262" s="208"/>
      <c r="I262" s="208"/>
      <c r="J262" s="208"/>
      <c r="K262" s="208"/>
      <c r="L262" s="208"/>
      <c r="M262" s="208"/>
      <c r="N262" s="208"/>
      <c r="O262" s="208"/>
      <c r="P262" s="208"/>
      <c r="Q262" s="208"/>
      <c r="R262" s="208"/>
      <c r="S262" s="208"/>
      <c r="T262" s="208"/>
    </row>
    <row r="263" spans="2:20" x14ac:dyDescent="0.2">
      <c r="B263" s="210"/>
      <c r="H263" s="208"/>
      <c r="I263" s="208"/>
      <c r="J263" s="208"/>
      <c r="K263" s="208"/>
      <c r="L263" s="208"/>
      <c r="M263" s="208"/>
      <c r="N263" s="208"/>
      <c r="O263" s="208"/>
      <c r="P263" s="208"/>
      <c r="Q263" s="208"/>
      <c r="R263" s="208"/>
      <c r="S263" s="208"/>
      <c r="T263" s="208"/>
    </row>
    <row r="264" spans="2:20" x14ac:dyDescent="0.2">
      <c r="B264" s="210"/>
      <c r="H264" s="208"/>
      <c r="I264" s="208"/>
      <c r="J264" s="208"/>
      <c r="K264" s="208"/>
      <c r="L264" s="208"/>
      <c r="M264" s="208"/>
      <c r="N264" s="208"/>
      <c r="O264" s="208"/>
      <c r="P264" s="208"/>
      <c r="Q264" s="208"/>
      <c r="R264" s="208"/>
      <c r="S264" s="208"/>
      <c r="T264" s="208"/>
    </row>
    <row r="265" spans="2:20" x14ac:dyDescent="0.2">
      <c r="B265" s="210"/>
      <c r="H265" s="208"/>
      <c r="I265" s="208"/>
      <c r="J265" s="208"/>
      <c r="K265" s="208"/>
      <c r="L265" s="208"/>
      <c r="M265" s="208"/>
      <c r="N265" s="208"/>
      <c r="O265" s="208"/>
      <c r="P265" s="208"/>
      <c r="Q265" s="208"/>
      <c r="R265" s="208"/>
      <c r="S265" s="208"/>
      <c r="T265" s="208"/>
    </row>
    <row r="266" spans="2:20" x14ac:dyDescent="0.2">
      <c r="B266" s="210"/>
      <c r="H266" s="208"/>
      <c r="I266" s="208"/>
      <c r="J266" s="208"/>
      <c r="K266" s="208"/>
      <c r="L266" s="208"/>
      <c r="M266" s="208"/>
      <c r="N266" s="208"/>
      <c r="O266" s="208"/>
      <c r="P266" s="208"/>
      <c r="Q266" s="208"/>
      <c r="R266" s="208"/>
      <c r="S266" s="208"/>
      <c r="T266" s="208"/>
    </row>
    <row r="267" spans="2:20" x14ac:dyDescent="0.2">
      <c r="B267" s="210"/>
      <c r="H267" s="208"/>
      <c r="I267" s="208"/>
      <c r="J267" s="208"/>
      <c r="K267" s="208"/>
      <c r="L267" s="208"/>
      <c r="M267" s="208"/>
      <c r="N267" s="208"/>
      <c r="O267" s="208"/>
      <c r="P267" s="208"/>
      <c r="Q267" s="208"/>
      <c r="R267" s="208"/>
      <c r="S267" s="208"/>
      <c r="T267" s="208"/>
    </row>
    <row r="268" spans="2:20" x14ac:dyDescent="0.2">
      <c r="B268" s="210"/>
      <c r="H268" s="208"/>
      <c r="I268" s="208"/>
      <c r="J268" s="208"/>
      <c r="K268" s="208"/>
      <c r="L268" s="208"/>
      <c r="M268" s="208"/>
      <c r="N268" s="208"/>
      <c r="O268" s="208"/>
      <c r="P268" s="208"/>
      <c r="Q268" s="208"/>
      <c r="R268" s="208"/>
      <c r="S268" s="208"/>
      <c r="T268" s="208"/>
    </row>
    <row r="269" spans="2:20" x14ac:dyDescent="0.2">
      <c r="B269" s="210"/>
      <c r="H269" s="208"/>
      <c r="I269" s="208"/>
      <c r="J269" s="208"/>
      <c r="K269" s="208"/>
      <c r="L269" s="208"/>
      <c r="M269" s="208"/>
      <c r="N269" s="208"/>
      <c r="O269" s="208"/>
      <c r="P269" s="208"/>
      <c r="Q269" s="208"/>
      <c r="R269" s="208"/>
      <c r="S269" s="208"/>
      <c r="T269" s="208"/>
    </row>
    <row r="270" spans="2:20" x14ac:dyDescent="0.2">
      <c r="B270" s="210"/>
      <c r="H270" s="208"/>
      <c r="I270" s="208"/>
      <c r="J270" s="208"/>
      <c r="K270" s="208"/>
      <c r="L270" s="208"/>
      <c r="M270" s="208"/>
      <c r="N270" s="208"/>
      <c r="O270" s="208"/>
      <c r="P270" s="208"/>
      <c r="Q270" s="208"/>
      <c r="R270" s="208"/>
      <c r="S270" s="208"/>
      <c r="T270" s="208"/>
    </row>
    <row r="271" spans="2:20" x14ac:dyDescent="0.2">
      <c r="B271" s="210"/>
      <c r="H271" s="208"/>
      <c r="I271" s="208"/>
      <c r="J271" s="208"/>
      <c r="K271" s="208"/>
      <c r="L271" s="208"/>
      <c r="M271" s="208"/>
      <c r="N271" s="208"/>
      <c r="O271" s="208"/>
      <c r="P271" s="208"/>
      <c r="Q271" s="208"/>
      <c r="R271" s="208"/>
      <c r="S271" s="208"/>
      <c r="T271" s="208"/>
    </row>
    <row r="272" spans="2:20" x14ac:dyDescent="0.2">
      <c r="B272" s="210"/>
      <c r="H272" s="208"/>
      <c r="I272" s="208"/>
      <c r="J272" s="208"/>
      <c r="K272" s="208"/>
      <c r="L272" s="208"/>
      <c r="M272" s="208"/>
      <c r="N272" s="208"/>
      <c r="O272" s="208"/>
      <c r="P272" s="208"/>
      <c r="Q272" s="208"/>
      <c r="R272" s="208"/>
      <c r="S272" s="208"/>
      <c r="T272" s="208"/>
    </row>
    <row r="273" spans="2:20" x14ac:dyDescent="0.2">
      <c r="B273" s="210"/>
      <c r="H273" s="208"/>
      <c r="I273" s="208"/>
      <c r="J273" s="208"/>
      <c r="K273" s="208"/>
      <c r="L273" s="208"/>
      <c r="M273" s="208"/>
      <c r="N273" s="208"/>
      <c r="O273" s="208"/>
      <c r="P273" s="208"/>
      <c r="Q273" s="208"/>
      <c r="R273" s="208"/>
      <c r="S273" s="208"/>
      <c r="T273" s="208"/>
    </row>
    <row r="274" spans="2:20" x14ac:dyDescent="0.2">
      <c r="B274" s="210"/>
      <c r="H274" s="208"/>
      <c r="I274" s="208"/>
      <c r="J274" s="208"/>
      <c r="K274" s="208"/>
      <c r="L274" s="208"/>
      <c r="M274" s="208"/>
      <c r="N274" s="208"/>
      <c r="O274" s="208"/>
      <c r="P274" s="208"/>
      <c r="Q274" s="208"/>
      <c r="R274" s="208"/>
      <c r="S274" s="208"/>
      <c r="T274" s="208"/>
    </row>
    <row r="275" spans="2:20" x14ac:dyDescent="0.2">
      <c r="B275" s="210"/>
      <c r="H275" s="208"/>
      <c r="I275" s="208"/>
      <c r="J275" s="208"/>
      <c r="K275" s="208"/>
      <c r="L275" s="208"/>
      <c r="M275" s="208"/>
      <c r="N275" s="208"/>
      <c r="O275" s="208"/>
      <c r="P275" s="208"/>
      <c r="Q275" s="208"/>
      <c r="R275" s="208"/>
      <c r="S275" s="208"/>
      <c r="T275" s="208"/>
    </row>
    <row r="276" spans="2:20" x14ac:dyDescent="0.2">
      <c r="B276" s="210"/>
      <c r="H276" s="208"/>
      <c r="I276" s="208"/>
      <c r="J276" s="208"/>
      <c r="K276" s="208"/>
      <c r="L276" s="208"/>
      <c r="M276" s="208"/>
      <c r="N276" s="208"/>
      <c r="O276" s="208"/>
      <c r="P276" s="208"/>
      <c r="Q276" s="208"/>
      <c r="R276" s="208"/>
      <c r="S276" s="208"/>
      <c r="T276" s="208"/>
    </row>
    <row r="277" spans="2:20" x14ac:dyDescent="0.2">
      <c r="B277" s="210"/>
      <c r="H277" s="208"/>
      <c r="I277" s="208"/>
      <c r="J277" s="208"/>
      <c r="K277" s="208"/>
      <c r="L277" s="208"/>
      <c r="M277" s="208"/>
      <c r="N277" s="208"/>
      <c r="O277" s="208"/>
      <c r="P277" s="208"/>
      <c r="Q277" s="208"/>
      <c r="R277" s="208"/>
      <c r="S277" s="208"/>
      <c r="T277" s="208"/>
    </row>
    <row r="278" spans="2:20" x14ac:dyDescent="0.2">
      <c r="B278" s="210"/>
      <c r="H278" s="208"/>
      <c r="I278" s="208"/>
      <c r="J278" s="208"/>
      <c r="K278" s="208"/>
      <c r="L278" s="208"/>
      <c r="M278" s="208"/>
      <c r="N278" s="208"/>
      <c r="O278" s="208"/>
      <c r="P278" s="208"/>
      <c r="Q278" s="208"/>
      <c r="R278" s="208"/>
      <c r="S278" s="208"/>
      <c r="T278" s="208"/>
    </row>
    <row r="279" spans="2:20" x14ac:dyDescent="0.2">
      <c r="B279" s="210"/>
      <c r="H279" s="208"/>
      <c r="I279" s="208"/>
      <c r="J279" s="208"/>
      <c r="K279" s="208"/>
      <c r="L279" s="208"/>
      <c r="M279" s="208"/>
      <c r="N279" s="208"/>
      <c r="O279" s="208"/>
      <c r="P279" s="208"/>
      <c r="Q279" s="208"/>
      <c r="R279" s="208"/>
      <c r="S279" s="208"/>
      <c r="T279" s="208"/>
    </row>
    <row r="280" spans="2:20" x14ac:dyDescent="0.2">
      <c r="B280" s="210"/>
      <c r="H280" s="208"/>
      <c r="I280" s="208"/>
      <c r="J280" s="208"/>
      <c r="K280" s="208"/>
      <c r="L280" s="208"/>
      <c r="M280" s="208"/>
      <c r="N280" s="208"/>
      <c r="O280" s="208"/>
      <c r="P280" s="208"/>
      <c r="Q280" s="208"/>
      <c r="R280" s="208"/>
      <c r="S280" s="208"/>
      <c r="T280" s="208"/>
    </row>
    <row r="281" spans="2:20" x14ac:dyDescent="0.2">
      <c r="B281" s="210"/>
      <c r="H281" s="208"/>
      <c r="I281" s="208"/>
      <c r="J281" s="208"/>
      <c r="K281" s="208"/>
      <c r="L281" s="208"/>
      <c r="M281" s="208"/>
      <c r="N281" s="208"/>
      <c r="O281" s="208"/>
      <c r="P281" s="208"/>
      <c r="Q281" s="208"/>
      <c r="R281" s="208"/>
      <c r="S281" s="208"/>
      <c r="T281" s="208"/>
    </row>
    <row r="282" spans="2:20" x14ac:dyDescent="0.2">
      <c r="B282" s="210"/>
      <c r="H282" s="208"/>
      <c r="I282" s="208"/>
      <c r="J282" s="208"/>
      <c r="K282" s="208"/>
      <c r="L282" s="208"/>
      <c r="M282" s="208"/>
      <c r="N282" s="208"/>
      <c r="O282" s="208"/>
      <c r="P282" s="208"/>
      <c r="Q282" s="208"/>
      <c r="R282" s="208"/>
      <c r="S282" s="208"/>
      <c r="T282" s="208"/>
    </row>
    <row r="283" spans="2:20" x14ac:dyDescent="0.2">
      <c r="B283" s="210"/>
      <c r="H283" s="208"/>
      <c r="I283" s="208"/>
      <c r="J283" s="208"/>
      <c r="K283" s="208"/>
      <c r="L283" s="208"/>
      <c r="M283" s="208"/>
      <c r="N283" s="208"/>
      <c r="O283" s="208"/>
      <c r="P283" s="208"/>
      <c r="Q283" s="208"/>
      <c r="R283" s="208"/>
      <c r="S283" s="208"/>
      <c r="T283" s="208"/>
    </row>
    <row r="284" spans="2:20" x14ac:dyDescent="0.2">
      <c r="B284" s="210"/>
      <c r="H284" s="208"/>
      <c r="I284" s="208"/>
      <c r="J284" s="208"/>
      <c r="K284" s="208"/>
      <c r="L284" s="208"/>
      <c r="M284" s="208"/>
      <c r="N284" s="208"/>
      <c r="O284" s="208"/>
      <c r="P284" s="208"/>
      <c r="Q284" s="208"/>
      <c r="R284" s="208"/>
      <c r="S284" s="208"/>
      <c r="T284" s="208"/>
    </row>
    <row r="285" spans="2:20" x14ac:dyDescent="0.2">
      <c r="B285" s="210"/>
      <c r="H285" s="208"/>
      <c r="I285" s="208"/>
      <c r="J285" s="208"/>
      <c r="K285" s="208"/>
      <c r="L285" s="208"/>
      <c r="M285" s="208"/>
      <c r="N285" s="208"/>
      <c r="O285" s="208"/>
      <c r="P285" s="208"/>
      <c r="Q285" s="208"/>
      <c r="R285" s="208"/>
      <c r="S285" s="208"/>
      <c r="T285" s="208"/>
    </row>
    <row r="286" spans="2:20" x14ac:dyDescent="0.2">
      <c r="B286" s="210"/>
      <c r="H286" s="208"/>
      <c r="I286" s="208"/>
      <c r="J286" s="208"/>
      <c r="K286" s="208"/>
      <c r="L286" s="208"/>
      <c r="M286" s="208"/>
      <c r="N286" s="208"/>
      <c r="O286" s="208"/>
      <c r="P286" s="208"/>
      <c r="Q286" s="208"/>
      <c r="R286" s="208"/>
      <c r="S286" s="208"/>
      <c r="T286" s="208"/>
    </row>
    <row r="287" spans="2:20" x14ac:dyDescent="0.2">
      <c r="B287" s="210"/>
      <c r="H287" s="208"/>
      <c r="I287" s="208"/>
      <c r="J287" s="208"/>
      <c r="K287" s="208"/>
      <c r="L287" s="208"/>
      <c r="M287" s="208"/>
      <c r="N287" s="208"/>
      <c r="O287" s="208"/>
      <c r="P287" s="208"/>
      <c r="Q287" s="208"/>
      <c r="R287" s="208"/>
      <c r="S287" s="208"/>
      <c r="T287" s="208"/>
    </row>
    <row r="288" spans="2:20" x14ac:dyDescent="0.2">
      <c r="B288" s="210"/>
      <c r="H288" s="208"/>
      <c r="I288" s="208"/>
      <c r="J288" s="208"/>
      <c r="K288" s="208"/>
      <c r="L288" s="208"/>
      <c r="M288" s="208"/>
      <c r="N288" s="208"/>
      <c r="O288" s="208"/>
      <c r="P288" s="208"/>
      <c r="Q288" s="208"/>
      <c r="R288" s="208"/>
      <c r="S288" s="208"/>
      <c r="T288" s="208"/>
    </row>
    <row r="289" spans="2:20" x14ac:dyDescent="0.2">
      <c r="B289" s="210"/>
      <c r="H289" s="208"/>
      <c r="I289" s="208"/>
      <c r="J289" s="208"/>
      <c r="K289" s="208"/>
      <c r="L289" s="208"/>
      <c r="M289" s="208"/>
      <c r="N289" s="208"/>
      <c r="O289" s="208"/>
      <c r="P289" s="208"/>
      <c r="Q289" s="208"/>
      <c r="R289" s="208"/>
      <c r="S289" s="208"/>
      <c r="T289" s="208"/>
    </row>
    <row r="290" spans="2:20" x14ac:dyDescent="0.2">
      <c r="B290" s="210"/>
      <c r="H290" s="208"/>
      <c r="I290" s="208"/>
      <c r="J290" s="208"/>
      <c r="K290" s="208"/>
      <c r="L290" s="208"/>
      <c r="M290" s="208"/>
      <c r="N290" s="208"/>
      <c r="O290" s="208"/>
      <c r="P290" s="208"/>
      <c r="Q290" s="208"/>
      <c r="R290" s="208"/>
      <c r="S290" s="208"/>
      <c r="T290" s="208"/>
    </row>
    <row r="291" spans="2:20" x14ac:dyDescent="0.2">
      <c r="B291" s="210"/>
      <c r="H291" s="208"/>
      <c r="I291" s="208"/>
      <c r="J291" s="208"/>
      <c r="K291" s="208"/>
      <c r="L291" s="208"/>
      <c r="M291" s="208"/>
      <c r="N291" s="208"/>
      <c r="O291" s="208"/>
      <c r="P291" s="208"/>
      <c r="Q291" s="208"/>
      <c r="R291" s="208"/>
      <c r="S291" s="208"/>
      <c r="T291" s="208"/>
    </row>
    <row r="292" spans="2:20" x14ac:dyDescent="0.2">
      <c r="B292" s="210"/>
      <c r="H292" s="208"/>
      <c r="I292" s="208"/>
      <c r="J292" s="208"/>
      <c r="K292" s="208"/>
      <c r="L292" s="208"/>
      <c r="M292" s="208"/>
      <c r="N292" s="208"/>
      <c r="O292" s="208"/>
      <c r="P292" s="208"/>
      <c r="Q292" s="208"/>
      <c r="R292" s="208"/>
      <c r="S292" s="208"/>
      <c r="T292" s="208"/>
    </row>
    <row r="293" spans="2:20" x14ac:dyDescent="0.2">
      <c r="B293" s="210"/>
      <c r="H293" s="208"/>
      <c r="I293" s="208"/>
      <c r="J293" s="208"/>
      <c r="K293" s="208"/>
      <c r="L293" s="208"/>
      <c r="M293" s="208"/>
      <c r="N293" s="208"/>
      <c r="O293" s="208"/>
      <c r="P293" s="208"/>
      <c r="Q293" s="208"/>
      <c r="R293" s="208"/>
      <c r="S293" s="208"/>
      <c r="T293" s="208"/>
    </row>
    <row r="294" spans="2:20" x14ac:dyDescent="0.2">
      <c r="B294" s="210"/>
      <c r="H294" s="208"/>
      <c r="I294" s="208"/>
      <c r="J294" s="208"/>
      <c r="K294" s="208"/>
      <c r="L294" s="208"/>
      <c r="M294" s="208"/>
      <c r="N294" s="208"/>
      <c r="O294" s="208"/>
      <c r="P294" s="208"/>
      <c r="Q294" s="208"/>
      <c r="R294" s="208"/>
      <c r="S294" s="208"/>
      <c r="T294" s="208"/>
    </row>
    <row r="295" spans="2:20" x14ac:dyDescent="0.2">
      <c r="B295" s="210"/>
      <c r="H295" s="208"/>
      <c r="I295" s="208"/>
      <c r="J295" s="208"/>
      <c r="K295" s="208"/>
      <c r="L295" s="208"/>
      <c r="M295" s="208"/>
      <c r="N295" s="208"/>
      <c r="O295" s="208"/>
      <c r="P295" s="208"/>
      <c r="Q295" s="208"/>
      <c r="R295" s="208"/>
      <c r="S295" s="208"/>
      <c r="T295" s="208"/>
    </row>
    <row r="296" spans="2:20" x14ac:dyDescent="0.2">
      <c r="B296" s="210"/>
      <c r="H296" s="208"/>
      <c r="I296" s="208"/>
      <c r="J296" s="208"/>
      <c r="K296" s="208"/>
      <c r="L296" s="208"/>
      <c r="M296" s="208"/>
      <c r="N296" s="208"/>
      <c r="O296" s="208"/>
      <c r="P296" s="208"/>
      <c r="Q296" s="208"/>
      <c r="R296" s="208"/>
      <c r="S296" s="208"/>
      <c r="T296" s="208"/>
    </row>
    <row r="297" spans="2:20" x14ac:dyDescent="0.2">
      <c r="B297" s="210"/>
      <c r="H297" s="208"/>
      <c r="I297" s="208"/>
      <c r="J297" s="208"/>
      <c r="K297" s="208"/>
      <c r="L297" s="208"/>
      <c r="M297" s="208"/>
      <c r="N297" s="208"/>
      <c r="O297" s="208"/>
      <c r="P297" s="208"/>
      <c r="Q297" s="208"/>
      <c r="R297" s="208"/>
      <c r="S297" s="208"/>
      <c r="T297" s="208"/>
    </row>
    <row r="298" spans="2:20" x14ac:dyDescent="0.2">
      <c r="B298" s="210"/>
      <c r="H298" s="208"/>
      <c r="I298" s="208"/>
      <c r="J298" s="208"/>
      <c r="K298" s="208"/>
      <c r="L298" s="208"/>
      <c r="M298" s="208"/>
      <c r="N298" s="208"/>
      <c r="O298" s="208"/>
      <c r="P298" s="208"/>
      <c r="Q298" s="208"/>
      <c r="R298" s="208"/>
      <c r="S298" s="208"/>
      <c r="T298" s="208"/>
    </row>
    <row r="299" spans="2:20" x14ac:dyDescent="0.2">
      <c r="B299" s="210"/>
      <c r="H299" s="208"/>
      <c r="I299" s="208"/>
      <c r="J299" s="208"/>
      <c r="K299" s="208"/>
      <c r="L299" s="208"/>
      <c r="M299" s="208"/>
      <c r="N299" s="208"/>
      <c r="O299" s="208"/>
      <c r="P299" s="208"/>
      <c r="Q299" s="208"/>
      <c r="R299" s="208"/>
      <c r="S299" s="208"/>
      <c r="T299" s="208"/>
    </row>
    <row r="300" spans="2:20" x14ac:dyDescent="0.2">
      <c r="B300" s="210"/>
      <c r="H300" s="208"/>
      <c r="I300" s="208"/>
      <c r="J300" s="208"/>
      <c r="K300" s="208"/>
      <c r="L300" s="208"/>
      <c r="M300" s="208"/>
      <c r="N300" s="208"/>
      <c r="O300" s="208"/>
      <c r="P300" s="208"/>
      <c r="Q300" s="208"/>
      <c r="R300" s="208"/>
      <c r="S300" s="208"/>
      <c r="T300" s="208"/>
    </row>
    <row r="301" spans="2:20" x14ac:dyDescent="0.2">
      <c r="B301" s="210"/>
      <c r="H301" s="208"/>
      <c r="I301" s="208"/>
      <c r="J301" s="208"/>
      <c r="K301" s="208"/>
      <c r="L301" s="208"/>
      <c r="M301" s="208"/>
      <c r="N301" s="208"/>
      <c r="O301" s="208"/>
      <c r="P301" s="208"/>
      <c r="Q301" s="208"/>
      <c r="R301" s="208"/>
      <c r="S301" s="208"/>
      <c r="T301" s="208"/>
    </row>
    <row r="302" spans="2:20" x14ac:dyDescent="0.2">
      <c r="B302" s="210"/>
      <c r="H302" s="208"/>
      <c r="I302" s="208"/>
      <c r="J302" s="208"/>
      <c r="K302" s="208"/>
      <c r="L302" s="208"/>
      <c r="M302" s="208"/>
      <c r="N302" s="208"/>
      <c r="O302" s="208"/>
      <c r="P302" s="208"/>
      <c r="Q302" s="208"/>
      <c r="R302" s="208"/>
      <c r="S302" s="208"/>
      <c r="T302" s="208"/>
    </row>
    <row r="303" spans="2:20" x14ac:dyDescent="0.2">
      <c r="B303" s="210"/>
      <c r="H303" s="208"/>
      <c r="I303" s="208"/>
      <c r="J303" s="208"/>
      <c r="K303" s="208"/>
      <c r="L303" s="208"/>
      <c r="M303" s="208"/>
      <c r="N303" s="208"/>
      <c r="O303" s="208"/>
      <c r="P303" s="208"/>
      <c r="Q303" s="208"/>
      <c r="R303" s="208"/>
      <c r="S303" s="208"/>
      <c r="T303" s="208"/>
    </row>
    <row r="304" spans="2:20" x14ac:dyDescent="0.2">
      <c r="B304" s="210"/>
      <c r="H304" s="208"/>
      <c r="I304" s="208"/>
      <c r="J304" s="208"/>
      <c r="K304" s="208"/>
      <c r="L304" s="208"/>
      <c r="M304" s="208"/>
      <c r="N304" s="208"/>
      <c r="O304" s="208"/>
      <c r="P304" s="208"/>
      <c r="Q304" s="208"/>
      <c r="R304" s="208"/>
      <c r="S304" s="208"/>
      <c r="T304" s="208"/>
    </row>
    <row r="305" spans="2:20" x14ac:dyDescent="0.2">
      <c r="B305" s="210"/>
      <c r="H305" s="208"/>
      <c r="I305" s="208"/>
      <c r="J305" s="208"/>
      <c r="K305" s="208"/>
      <c r="L305" s="208"/>
      <c r="M305" s="208"/>
      <c r="N305" s="208"/>
      <c r="O305" s="208"/>
      <c r="P305" s="208"/>
      <c r="Q305" s="208"/>
      <c r="R305" s="208"/>
      <c r="S305" s="208"/>
      <c r="T305" s="208"/>
    </row>
    <row r="306" spans="2:20" x14ac:dyDescent="0.2">
      <c r="B306" s="210"/>
      <c r="H306" s="208"/>
      <c r="I306" s="208"/>
      <c r="J306" s="208"/>
      <c r="K306" s="208"/>
      <c r="L306" s="208"/>
      <c r="M306" s="208"/>
      <c r="N306" s="208"/>
      <c r="O306" s="208"/>
      <c r="P306" s="208"/>
      <c r="Q306" s="208"/>
      <c r="R306" s="208"/>
      <c r="S306" s="208"/>
      <c r="T306" s="208"/>
    </row>
    <row r="307" spans="2:20" x14ac:dyDescent="0.2">
      <c r="B307" s="210"/>
      <c r="H307" s="208"/>
      <c r="I307" s="208"/>
      <c r="J307" s="208"/>
      <c r="K307" s="208"/>
      <c r="L307" s="208"/>
      <c r="M307" s="208"/>
      <c r="N307" s="208"/>
      <c r="O307" s="208"/>
      <c r="P307" s="208"/>
      <c r="Q307" s="208"/>
      <c r="R307" s="208"/>
      <c r="S307" s="208"/>
      <c r="T307" s="208"/>
    </row>
    <row r="308" spans="2:20" x14ac:dyDescent="0.2">
      <c r="B308" s="210"/>
      <c r="H308" s="208"/>
      <c r="I308" s="208"/>
      <c r="J308" s="208"/>
      <c r="K308" s="208"/>
      <c r="L308" s="208"/>
      <c r="M308" s="208"/>
      <c r="N308" s="208"/>
      <c r="O308" s="208"/>
      <c r="P308" s="208"/>
      <c r="Q308" s="208"/>
      <c r="R308" s="208"/>
      <c r="S308" s="208"/>
      <c r="T308" s="208"/>
    </row>
    <row r="309" spans="2:20" x14ac:dyDescent="0.2">
      <c r="B309" s="210"/>
      <c r="H309" s="208"/>
      <c r="I309" s="208"/>
      <c r="J309" s="208"/>
      <c r="K309" s="208"/>
      <c r="L309" s="208"/>
      <c r="M309" s="208"/>
      <c r="N309" s="208"/>
      <c r="O309" s="208"/>
      <c r="P309" s="208"/>
      <c r="Q309" s="208"/>
      <c r="R309" s="208"/>
      <c r="S309" s="208"/>
      <c r="T309" s="208"/>
    </row>
    <row r="310" spans="2:20" x14ac:dyDescent="0.2">
      <c r="B310" s="210"/>
      <c r="H310" s="208"/>
      <c r="I310" s="208"/>
      <c r="J310" s="208"/>
      <c r="K310" s="208"/>
      <c r="L310" s="208"/>
      <c r="M310" s="208"/>
      <c r="N310" s="208"/>
      <c r="O310" s="208"/>
      <c r="P310" s="208"/>
      <c r="Q310" s="208"/>
      <c r="R310" s="208"/>
      <c r="S310" s="208"/>
      <c r="T310" s="208"/>
    </row>
    <row r="311" spans="2:20" x14ac:dyDescent="0.2">
      <c r="B311" s="210"/>
      <c r="H311" s="208"/>
      <c r="I311" s="208"/>
      <c r="J311" s="208"/>
      <c r="K311" s="208"/>
      <c r="L311" s="208"/>
      <c r="M311" s="208"/>
      <c r="N311" s="208"/>
      <c r="O311" s="208"/>
      <c r="P311" s="208"/>
      <c r="Q311" s="208"/>
      <c r="R311" s="208"/>
      <c r="S311" s="208"/>
      <c r="T311" s="208"/>
    </row>
    <row r="312" spans="2:20" x14ac:dyDescent="0.2">
      <c r="B312" s="210"/>
      <c r="H312" s="208"/>
      <c r="I312" s="208"/>
      <c r="J312" s="208"/>
      <c r="K312" s="208"/>
      <c r="L312" s="208"/>
      <c r="M312" s="208"/>
      <c r="N312" s="208"/>
      <c r="O312" s="208"/>
      <c r="P312" s="208"/>
      <c r="Q312" s="208"/>
      <c r="R312" s="208"/>
      <c r="S312" s="208"/>
      <c r="T312" s="208"/>
    </row>
    <row r="313" spans="2:20" x14ac:dyDescent="0.2">
      <c r="B313" s="210"/>
      <c r="H313" s="208"/>
      <c r="I313" s="208"/>
      <c r="J313" s="208"/>
      <c r="K313" s="208"/>
      <c r="L313" s="208"/>
      <c r="M313" s="208"/>
      <c r="N313" s="208"/>
      <c r="O313" s="208"/>
      <c r="P313" s="208"/>
      <c r="Q313" s="208"/>
      <c r="R313" s="208"/>
      <c r="S313" s="208"/>
      <c r="T313" s="208"/>
    </row>
    <row r="314" spans="2:20" x14ac:dyDescent="0.2">
      <c r="B314" s="210"/>
      <c r="H314" s="208"/>
      <c r="I314" s="208"/>
      <c r="J314" s="208"/>
      <c r="K314" s="208"/>
      <c r="L314" s="208"/>
      <c r="M314" s="208"/>
      <c r="N314" s="208"/>
      <c r="O314" s="208"/>
      <c r="P314" s="208"/>
      <c r="Q314" s="208"/>
      <c r="R314" s="208"/>
      <c r="S314" s="208"/>
      <c r="T314" s="208"/>
    </row>
    <row r="315" spans="2:20" x14ac:dyDescent="0.2">
      <c r="B315" s="210"/>
      <c r="H315" s="208"/>
      <c r="I315" s="208"/>
      <c r="J315" s="208"/>
      <c r="K315" s="208"/>
      <c r="L315" s="208"/>
      <c r="M315" s="208"/>
      <c r="N315" s="208"/>
      <c r="O315" s="208"/>
      <c r="P315" s="208"/>
      <c r="Q315" s="208"/>
      <c r="R315" s="208"/>
      <c r="S315" s="208"/>
      <c r="T315" s="208"/>
    </row>
    <row r="316" spans="2:20" x14ac:dyDescent="0.2">
      <c r="B316" s="210"/>
      <c r="H316" s="208"/>
      <c r="I316" s="208"/>
      <c r="J316" s="208"/>
      <c r="K316" s="208"/>
      <c r="L316" s="208"/>
      <c r="M316" s="208"/>
      <c r="N316" s="208"/>
      <c r="O316" s="208"/>
      <c r="P316" s="208"/>
      <c r="Q316" s="208"/>
      <c r="R316" s="208"/>
      <c r="S316" s="208"/>
      <c r="T316" s="208"/>
    </row>
    <row r="317" spans="2:20" x14ac:dyDescent="0.2">
      <c r="B317" s="210"/>
      <c r="H317" s="208"/>
      <c r="I317" s="208"/>
      <c r="J317" s="208"/>
      <c r="K317" s="208"/>
      <c r="L317" s="208"/>
      <c r="M317" s="208"/>
      <c r="N317" s="208"/>
      <c r="O317" s="208"/>
      <c r="P317" s="208"/>
      <c r="Q317" s="208"/>
      <c r="R317" s="208"/>
      <c r="S317" s="208"/>
      <c r="T317" s="208"/>
    </row>
    <row r="318" spans="2:20" x14ac:dyDescent="0.2">
      <c r="B318" s="210"/>
      <c r="H318" s="208"/>
      <c r="I318" s="208"/>
      <c r="J318" s="208"/>
      <c r="K318" s="208"/>
      <c r="L318" s="208"/>
      <c r="M318" s="208"/>
      <c r="N318" s="208"/>
      <c r="O318" s="208"/>
      <c r="P318" s="208"/>
      <c r="Q318" s="208"/>
      <c r="R318" s="208"/>
      <c r="S318" s="208"/>
      <c r="T318" s="208"/>
    </row>
    <row r="319" spans="2:20" x14ac:dyDescent="0.2">
      <c r="B319" s="210"/>
      <c r="H319" s="208"/>
      <c r="I319" s="208"/>
      <c r="J319" s="208"/>
      <c r="K319" s="208"/>
      <c r="L319" s="208"/>
      <c r="M319" s="208"/>
      <c r="N319" s="208"/>
      <c r="O319" s="208"/>
      <c r="P319" s="208"/>
      <c r="Q319" s="208"/>
      <c r="R319" s="208"/>
      <c r="S319" s="208"/>
      <c r="T319" s="208"/>
    </row>
    <row r="320" spans="2:20" x14ac:dyDescent="0.2">
      <c r="B320" s="210"/>
      <c r="H320" s="208"/>
      <c r="I320" s="208"/>
      <c r="J320" s="208"/>
      <c r="K320" s="208"/>
      <c r="L320" s="208"/>
      <c r="M320" s="208"/>
      <c r="N320" s="208"/>
      <c r="O320" s="208"/>
      <c r="P320" s="208"/>
      <c r="Q320" s="208"/>
      <c r="R320" s="208"/>
      <c r="S320" s="208"/>
      <c r="T320" s="208"/>
    </row>
    <row r="321" spans="2:20" x14ac:dyDescent="0.2">
      <c r="B321" s="210"/>
      <c r="H321" s="208"/>
      <c r="I321" s="208"/>
      <c r="J321" s="208"/>
      <c r="K321" s="208"/>
      <c r="L321" s="208"/>
      <c r="M321" s="208"/>
      <c r="N321" s="208"/>
      <c r="O321" s="208"/>
      <c r="P321" s="208"/>
      <c r="Q321" s="208"/>
      <c r="R321" s="208"/>
      <c r="S321" s="208"/>
      <c r="T321" s="208"/>
    </row>
    <row r="322" spans="2:20" x14ac:dyDescent="0.2">
      <c r="B322" s="210"/>
      <c r="H322" s="208"/>
      <c r="I322" s="208"/>
      <c r="J322" s="208"/>
      <c r="K322" s="208"/>
      <c r="L322" s="208"/>
      <c r="M322" s="208"/>
      <c r="N322" s="208"/>
      <c r="O322" s="208"/>
      <c r="P322" s="208"/>
      <c r="Q322" s="208"/>
      <c r="R322" s="208"/>
      <c r="S322" s="208"/>
      <c r="T322" s="208"/>
    </row>
    <row r="323" spans="2:20" x14ac:dyDescent="0.2">
      <c r="B323" s="210"/>
      <c r="H323" s="208"/>
      <c r="I323" s="208"/>
      <c r="J323" s="208"/>
      <c r="K323" s="208"/>
      <c r="L323" s="208"/>
      <c r="M323" s="208"/>
      <c r="N323" s="208"/>
      <c r="O323" s="208"/>
      <c r="P323" s="208"/>
      <c r="Q323" s="208"/>
      <c r="R323" s="208"/>
      <c r="S323" s="208"/>
      <c r="T323" s="208"/>
    </row>
    <row r="324" spans="2:20" x14ac:dyDescent="0.2">
      <c r="B324" s="210"/>
      <c r="H324" s="208"/>
      <c r="I324" s="208"/>
      <c r="J324" s="208"/>
      <c r="K324" s="208"/>
      <c r="L324" s="208"/>
      <c r="M324" s="208"/>
      <c r="N324" s="208"/>
      <c r="O324" s="208"/>
      <c r="P324" s="208"/>
      <c r="Q324" s="208"/>
      <c r="R324" s="208"/>
      <c r="S324" s="208"/>
      <c r="T324" s="208"/>
    </row>
    <row r="325" spans="2:20" x14ac:dyDescent="0.2">
      <c r="B325" s="210"/>
      <c r="H325" s="208"/>
      <c r="I325" s="208"/>
      <c r="J325" s="208"/>
      <c r="K325" s="208"/>
      <c r="L325" s="208"/>
      <c r="M325" s="208"/>
      <c r="N325" s="208"/>
      <c r="O325" s="208"/>
      <c r="P325" s="208"/>
      <c r="Q325" s="208"/>
      <c r="R325" s="208"/>
      <c r="S325" s="208"/>
      <c r="T325" s="208"/>
    </row>
    <row r="326" spans="2:20" x14ac:dyDescent="0.2">
      <c r="B326" s="210"/>
      <c r="H326" s="208"/>
      <c r="I326" s="208"/>
      <c r="J326" s="208"/>
      <c r="K326" s="208"/>
      <c r="L326" s="208"/>
      <c r="M326" s="208"/>
      <c r="N326" s="208"/>
      <c r="O326" s="208"/>
      <c r="P326" s="208"/>
      <c r="Q326" s="208"/>
      <c r="R326" s="208"/>
      <c r="S326" s="208"/>
      <c r="T326" s="208"/>
    </row>
    <row r="327" spans="2:20" x14ac:dyDescent="0.2">
      <c r="B327" s="210"/>
      <c r="H327" s="208"/>
      <c r="I327" s="208"/>
      <c r="J327" s="208"/>
      <c r="K327" s="208"/>
      <c r="L327" s="208"/>
      <c r="M327" s="208"/>
      <c r="N327" s="208"/>
      <c r="O327" s="208"/>
      <c r="P327" s="208"/>
      <c r="Q327" s="208"/>
      <c r="R327" s="208"/>
      <c r="S327" s="208"/>
      <c r="T327" s="208"/>
    </row>
    <row r="328" spans="2:20" x14ac:dyDescent="0.2">
      <c r="B328" s="210"/>
      <c r="H328" s="208"/>
      <c r="I328" s="208"/>
      <c r="J328" s="208"/>
      <c r="K328" s="208"/>
      <c r="L328" s="208"/>
      <c r="M328" s="208"/>
      <c r="N328" s="208"/>
      <c r="O328" s="208"/>
      <c r="P328" s="208"/>
      <c r="Q328" s="208"/>
      <c r="R328" s="208"/>
      <c r="S328" s="208"/>
      <c r="T328" s="208"/>
    </row>
    <row r="329" spans="2:20" x14ac:dyDescent="0.2">
      <c r="B329" s="210"/>
      <c r="H329" s="208"/>
      <c r="I329" s="208"/>
      <c r="J329" s="208"/>
      <c r="K329" s="208"/>
      <c r="L329" s="208"/>
      <c r="M329" s="208"/>
      <c r="N329" s="208"/>
      <c r="O329" s="208"/>
      <c r="P329" s="208"/>
      <c r="Q329" s="208"/>
      <c r="R329" s="208"/>
      <c r="S329" s="208"/>
      <c r="T329" s="208"/>
    </row>
    <row r="330" spans="2:20" x14ac:dyDescent="0.2">
      <c r="B330" s="210"/>
      <c r="H330" s="208"/>
      <c r="I330" s="208"/>
      <c r="J330" s="208"/>
      <c r="K330" s="208"/>
      <c r="L330" s="208"/>
      <c r="M330" s="208"/>
      <c r="N330" s="208"/>
      <c r="O330" s="208"/>
      <c r="P330" s="208"/>
      <c r="Q330" s="208"/>
      <c r="R330" s="208"/>
      <c r="S330" s="208"/>
      <c r="T330" s="208"/>
    </row>
    <row r="331" spans="2:20" x14ac:dyDescent="0.2">
      <c r="B331" s="210"/>
      <c r="H331" s="208"/>
      <c r="I331" s="208"/>
      <c r="J331" s="208"/>
      <c r="K331" s="208"/>
      <c r="L331" s="208"/>
      <c r="M331" s="208"/>
      <c r="N331" s="208"/>
      <c r="O331" s="208"/>
      <c r="P331" s="208"/>
      <c r="Q331" s="208"/>
      <c r="R331" s="208"/>
      <c r="S331" s="208"/>
      <c r="T331" s="208"/>
    </row>
    <row r="332" spans="2:20" x14ac:dyDescent="0.2">
      <c r="B332" s="210"/>
      <c r="H332" s="208"/>
      <c r="I332" s="208"/>
      <c r="J332" s="208"/>
      <c r="K332" s="208"/>
      <c r="L332" s="208"/>
      <c r="M332" s="208"/>
      <c r="N332" s="208"/>
      <c r="O332" s="208"/>
      <c r="P332" s="208"/>
      <c r="Q332" s="208"/>
      <c r="R332" s="208"/>
      <c r="S332" s="208"/>
      <c r="T332" s="208"/>
    </row>
    <row r="333" spans="2:20" x14ac:dyDescent="0.2">
      <c r="B333" s="210"/>
      <c r="H333" s="208"/>
      <c r="I333" s="208"/>
      <c r="J333" s="208"/>
      <c r="K333" s="208"/>
      <c r="L333" s="208"/>
      <c r="M333" s="208"/>
      <c r="N333" s="208"/>
      <c r="O333" s="208"/>
      <c r="P333" s="208"/>
      <c r="Q333" s="208"/>
      <c r="R333" s="208"/>
      <c r="S333" s="208"/>
      <c r="T333" s="208"/>
    </row>
    <row r="334" spans="2:20" x14ac:dyDescent="0.2">
      <c r="B334" s="210"/>
      <c r="H334" s="208"/>
      <c r="I334" s="208"/>
      <c r="J334" s="208"/>
      <c r="K334" s="208"/>
      <c r="L334" s="208"/>
      <c r="M334" s="208"/>
      <c r="N334" s="208"/>
      <c r="O334" s="208"/>
      <c r="P334" s="208"/>
      <c r="Q334" s="208"/>
      <c r="R334" s="208"/>
      <c r="S334" s="208"/>
      <c r="T334" s="208"/>
    </row>
    <row r="335" spans="2:20" x14ac:dyDescent="0.2">
      <c r="B335" s="210"/>
      <c r="H335" s="208"/>
      <c r="I335" s="208"/>
      <c r="J335" s="208"/>
      <c r="K335" s="208"/>
      <c r="L335" s="208"/>
      <c r="M335" s="208"/>
      <c r="N335" s="208"/>
      <c r="O335" s="208"/>
      <c r="P335" s="208"/>
      <c r="Q335" s="208"/>
      <c r="R335" s="208"/>
      <c r="S335" s="208"/>
      <c r="T335" s="208"/>
    </row>
    <row r="336" spans="2:20" x14ac:dyDescent="0.2">
      <c r="B336" s="210"/>
      <c r="H336" s="208"/>
      <c r="I336" s="208"/>
      <c r="J336" s="208"/>
      <c r="K336" s="208"/>
      <c r="L336" s="208"/>
      <c r="M336" s="208"/>
      <c r="N336" s="208"/>
      <c r="O336" s="208"/>
      <c r="P336" s="208"/>
      <c r="Q336" s="208"/>
      <c r="R336" s="208"/>
      <c r="S336" s="208"/>
      <c r="T336" s="208"/>
    </row>
    <row r="337" spans="2:20" x14ac:dyDescent="0.2">
      <c r="B337" s="210"/>
      <c r="H337" s="208"/>
      <c r="I337" s="208"/>
      <c r="J337" s="208"/>
      <c r="K337" s="208"/>
      <c r="L337" s="208"/>
      <c r="M337" s="208"/>
      <c r="N337" s="208"/>
      <c r="O337" s="208"/>
      <c r="P337" s="208"/>
      <c r="Q337" s="208"/>
      <c r="R337" s="208"/>
      <c r="S337" s="208"/>
      <c r="T337" s="208"/>
    </row>
    <row r="338" spans="2:20" x14ac:dyDescent="0.2">
      <c r="B338" s="210"/>
      <c r="H338" s="208"/>
      <c r="I338" s="208"/>
      <c r="J338" s="208"/>
      <c r="K338" s="208"/>
      <c r="L338" s="208"/>
      <c r="M338" s="208"/>
      <c r="N338" s="208"/>
      <c r="O338" s="208"/>
      <c r="P338" s="208"/>
      <c r="Q338" s="208"/>
      <c r="R338" s="208"/>
      <c r="S338" s="208"/>
      <c r="T338" s="208"/>
    </row>
    <row r="339" spans="2:20" x14ac:dyDescent="0.2">
      <c r="B339" s="210"/>
      <c r="H339" s="208"/>
      <c r="I339" s="208"/>
      <c r="J339" s="208"/>
      <c r="K339" s="208"/>
      <c r="L339" s="208"/>
      <c r="M339" s="208"/>
      <c r="N339" s="208"/>
      <c r="O339" s="208"/>
      <c r="P339" s="208"/>
      <c r="Q339" s="208"/>
      <c r="R339" s="208"/>
      <c r="S339" s="208"/>
      <c r="T339" s="208"/>
    </row>
    <row r="340" spans="2:20" x14ac:dyDescent="0.2">
      <c r="B340" s="210"/>
      <c r="H340" s="208"/>
      <c r="I340" s="208"/>
      <c r="J340" s="208"/>
      <c r="K340" s="208"/>
      <c r="L340" s="208"/>
      <c r="M340" s="208"/>
      <c r="N340" s="208"/>
      <c r="O340" s="208"/>
      <c r="P340" s="208"/>
      <c r="Q340" s="208"/>
      <c r="R340" s="208"/>
      <c r="S340" s="208"/>
      <c r="T340" s="208"/>
    </row>
    <row r="341" spans="2:20" x14ac:dyDescent="0.2">
      <c r="B341" s="210"/>
      <c r="H341" s="208"/>
      <c r="I341" s="208"/>
      <c r="J341" s="208"/>
      <c r="K341" s="208"/>
      <c r="L341" s="208"/>
      <c r="M341" s="208"/>
      <c r="N341" s="208"/>
      <c r="O341" s="208"/>
      <c r="P341" s="208"/>
      <c r="Q341" s="208"/>
      <c r="R341" s="208"/>
      <c r="S341" s="208"/>
      <c r="T341" s="208"/>
    </row>
    <row r="342" spans="2:20" x14ac:dyDescent="0.2">
      <c r="B342" s="210"/>
      <c r="H342" s="208"/>
      <c r="I342" s="208"/>
      <c r="J342" s="208"/>
      <c r="K342" s="208"/>
      <c r="L342" s="208"/>
      <c r="M342" s="208"/>
      <c r="N342" s="208"/>
      <c r="O342" s="208"/>
      <c r="P342" s="208"/>
      <c r="Q342" s="208"/>
      <c r="R342" s="208"/>
      <c r="S342" s="208"/>
      <c r="T342" s="208"/>
    </row>
    <row r="343" spans="2:20" x14ac:dyDescent="0.2">
      <c r="B343" s="210"/>
      <c r="H343" s="208"/>
      <c r="I343" s="208"/>
      <c r="J343" s="208"/>
      <c r="K343" s="208"/>
      <c r="L343" s="208"/>
      <c r="M343" s="208"/>
      <c r="N343" s="208"/>
      <c r="O343" s="208"/>
      <c r="P343" s="208"/>
      <c r="Q343" s="208"/>
      <c r="R343" s="208"/>
      <c r="S343" s="208"/>
      <c r="T343" s="208"/>
    </row>
    <row r="344" spans="2:20" x14ac:dyDescent="0.2">
      <c r="B344" s="210"/>
      <c r="H344" s="208"/>
      <c r="I344" s="208"/>
      <c r="J344" s="208"/>
      <c r="K344" s="208"/>
      <c r="L344" s="208"/>
      <c r="M344" s="208"/>
      <c r="N344" s="208"/>
      <c r="O344" s="208"/>
      <c r="P344" s="208"/>
      <c r="Q344" s="208"/>
      <c r="R344" s="208"/>
      <c r="S344" s="208"/>
      <c r="T344" s="208"/>
    </row>
    <row r="345" spans="2:20" x14ac:dyDescent="0.2">
      <c r="B345" s="210"/>
      <c r="H345" s="208"/>
      <c r="I345" s="208"/>
      <c r="J345" s="208"/>
      <c r="K345" s="208"/>
      <c r="L345" s="208"/>
      <c r="M345" s="208"/>
      <c r="N345" s="208"/>
      <c r="O345" s="208"/>
      <c r="P345" s="208"/>
      <c r="Q345" s="208"/>
      <c r="R345" s="208"/>
      <c r="S345" s="208"/>
      <c r="T345" s="208"/>
    </row>
    <row r="346" spans="2:20" x14ac:dyDescent="0.2">
      <c r="B346" s="210"/>
      <c r="H346" s="208"/>
      <c r="I346" s="208"/>
      <c r="J346" s="208"/>
      <c r="K346" s="208"/>
      <c r="L346" s="208"/>
      <c r="M346" s="208"/>
      <c r="N346" s="208"/>
      <c r="O346" s="208"/>
      <c r="P346" s="208"/>
      <c r="Q346" s="208"/>
      <c r="R346" s="208"/>
      <c r="S346" s="208"/>
      <c r="T346" s="208"/>
    </row>
    <row r="347" spans="2:20" x14ac:dyDescent="0.2">
      <c r="B347" s="210"/>
      <c r="H347" s="208"/>
      <c r="I347" s="208"/>
      <c r="J347" s="208"/>
      <c r="K347" s="208"/>
      <c r="L347" s="208"/>
      <c r="M347" s="208"/>
      <c r="N347" s="208"/>
      <c r="O347" s="208"/>
      <c r="P347" s="208"/>
      <c r="Q347" s="208"/>
      <c r="R347" s="208"/>
      <c r="S347" s="208"/>
      <c r="T347" s="208"/>
    </row>
    <row r="348" spans="2:20" x14ac:dyDescent="0.2">
      <c r="B348" s="210"/>
      <c r="H348" s="208"/>
      <c r="I348" s="208"/>
      <c r="J348" s="208"/>
      <c r="K348" s="208"/>
      <c r="L348" s="208"/>
      <c r="M348" s="208"/>
      <c r="N348" s="208"/>
      <c r="O348" s="208"/>
      <c r="P348" s="208"/>
      <c r="Q348" s="208"/>
      <c r="R348" s="208"/>
      <c r="S348" s="208"/>
      <c r="T348" s="208"/>
    </row>
    <row r="349" spans="2:20" x14ac:dyDescent="0.2">
      <c r="B349" s="210"/>
      <c r="H349" s="208"/>
      <c r="I349" s="208"/>
      <c r="J349" s="208"/>
      <c r="K349" s="208"/>
      <c r="L349" s="208"/>
      <c r="M349" s="208"/>
      <c r="N349" s="208"/>
      <c r="O349" s="208"/>
      <c r="P349" s="208"/>
      <c r="Q349" s="208"/>
      <c r="R349" s="208"/>
      <c r="S349" s="208"/>
      <c r="T349" s="208"/>
    </row>
    <row r="350" spans="2:20" x14ac:dyDescent="0.2">
      <c r="B350" s="210"/>
      <c r="H350" s="208"/>
      <c r="I350" s="208"/>
      <c r="J350" s="208"/>
      <c r="K350" s="208"/>
      <c r="L350" s="208"/>
      <c r="M350" s="208"/>
      <c r="N350" s="208"/>
      <c r="O350" s="208"/>
      <c r="P350" s="208"/>
      <c r="Q350" s="208"/>
      <c r="R350" s="208"/>
      <c r="S350" s="208"/>
      <c r="T350" s="208"/>
    </row>
    <row r="351" spans="2:20" x14ac:dyDescent="0.2">
      <c r="B351" s="210"/>
      <c r="H351" s="208"/>
      <c r="I351" s="208"/>
      <c r="J351" s="208"/>
      <c r="K351" s="208"/>
      <c r="L351" s="208"/>
      <c r="M351" s="208"/>
      <c r="N351" s="208"/>
      <c r="O351" s="208"/>
      <c r="P351" s="208"/>
      <c r="Q351" s="208"/>
      <c r="R351" s="208"/>
      <c r="S351" s="208"/>
      <c r="T351" s="208"/>
    </row>
    <row r="352" spans="2:20" x14ac:dyDescent="0.2">
      <c r="B352" s="210"/>
      <c r="H352" s="208"/>
      <c r="I352" s="208"/>
      <c r="J352" s="208"/>
      <c r="K352" s="208"/>
      <c r="L352" s="208"/>
      <c r="M352" s="208"/>
      <c r="N352" s="208"/>
      <c r="O352" s="208"/>
      <c r="P352" s="208"/>
      <c r="Q352" s="208"/>
      <c r="R352" s="208"/>
      <c r="S352" s="208"/>
      <c r="T352" s="208"/>
    </row>
    <row r="353" spans="2:20" x14ac:dyDescent="0.2">
      <c r="B353" s="210"/>
      <c r="H353" s="208"/>
      <c r="I353" s="208"/>
      <c r="J353" s="208"/>
      <c r="K353" s="208"/>
      <c r="L353" s="208"/>
      <c r="M353" s="208"/>
      <c r="N353" s="208"/>
      <c r="O353" s="208"/>
      <c r="P353" s="208"/>
      <c r="Q353" s="208"/>
      <c r="R353" s="208"/>
      <c r="S353" s="208"/>
      <c r="T353" s="208"/>
    </row>
    <row r="354" spans="2:20" x14ac:dyDescent="0.2">
      <c r="B354" s="210"/>
      <c r="H354" s="208"/>
      <c r="I354" s="208"/>
      <c r="J354" s="208"/>
      <c r="K354" s="208"/>
      <c r="L354" s="208"/>
      <c r="M354" s="208"/>
      <c r="N354" s="208"/>
      <c r="O354" s="208"/>
      <c r="P354" s="208"/>
      <c r="Q354" s="208"/>
      <c r="R354" s="208"/>
      <c r="S354" s="208"/>
      <c r="T354" s="208"/>
    </row>
    <row r="355" spans="2:20" x14ac:dyDescent="0.2">
      <c r="B355" s="210"/>
      <c r="H355" s="208"/>
      <c r="I355" s="208"/>
      <c r="J355" s="208"/>
      <c r="K355" s="208"/>
      <c r="L355" s="208"/>
      <c r="M355" s="208"/>
      <c r="N355" s="208"/>
      <c r="O355" s="208"/>
      <c r="P355" s="208"/>
      <c r="Q355" s="208"/>
      <c r="R355" s="208"/>
      <c r="S355" s="208"/>
      <c r="T355" s="208"/>
    </row>
    <row r="356" spans="2:20" x14ac:dyDescent="0.2">
      <c r="B356" s="210"/>
      <c r="H356" s="208"/>
      <c r="I356" s="208"/>
      <c r="J356" s="208"/>
      <c r="K356" s="208"/>
      <c r="L356" s="208"/>
      <c r="M356" s="208"/>
      <c r="N356" s="208"/>
      <c r="O356" s="208"/>
      <c r="P356" s="208"/>
      <c r="Q356" s="208"/>
      <c r="R356" s="208"/>
      <c r="S356" s="208"/>
      <c r="T356" s="208"/>
    </row>
    <row r="357" spans="2:20" x14ac:dyDescent="0.2">
      <c r="B357" s="210"/>
      <c r="H357" s="208"/>
      <c r="I357" s="208"/>
      <c r="J357" s="208"/>
      <c r="K357" s="208"/>
      <c r="L357" s="208"/>
      <c r="M357" s="208"/>
      <c r="N357" s="208"/>
      <c r="O357" s="208"/>
      <c r="P357" s="208"/>
      <c r="Q357" s="208"/>
      <c r="R357" s="208"/>
      <c r="S357" s="208"/>
      <c r="T357" s="208"/>
    </row>
    <row r="358" spans="2:20" x14ac:dyDescent="0.2">
      <c r="B358" s="210"/>
      <c r="H358" s="208"/>
      <c r="I358" s="208"/>
      <c r="J358" s="208"/>
      <c r="K358" s="208"/>
      <c r="L358" s="208"/>
      <c r="M358" s="208"/>
      <c r="N358" s="208"/>
      <c r="O358" s="208"/>
      <c r="P358" s="208"/>
      <c r="Q358" s="208"/>
      <c r="R358" s="208"/>
      <c r="S358" s="208"/>
      <c r="T358" s="208"/>
    </row>
    <row r="359" spans="2:20" x14ac:dyDescent="0.2">
      <c r="B359" s="210"/>
      <c r="H359" s="208"/>
      <c r="I359" s="208"/>
      <c r="J359" s="208"/>
      <c r="K359" s="208"/>
      <c r="L359" s="208"/>
      <c r="M359" s="208"/>
      <c r="N359" s="208"/>
      <c r="O359" s="208"/>
      <c r="P359" s="208"/>
      <c r="Q359" s="208"/>
      <c r="R359" s="208"/>
      <c r="S359" s="208"/>
      <c r="T359" s="208"/>
    </row>
    <row r="360" spans="2:20" x14ac:dyDescent="0.2">
      <c r="B360" s="210"/>
      <c r="H360" s="208"/>
      <c r="I360" s="208"/>
      <c r="J360" s="208"/>
      <c r="K360" s="208"/>
      <c r="L360" s="208"/>
      <c r="M360" s="208"/>
      <c r="N360" s="208"/>
      <c r="O360" s="208"/>
      <c r="P360" s="208"/>
      <c r="Q360" s="208"/>
      <c r="R360" s="208"/>
      <c r="S360" s="208"/>
      <c r="T360" s="208"/>
    </row>
    <row r="361" spans="2:20" x14ac:dyDescent="0.2">
      <c r="B361" s="210"/>
      <c r="H361" s="208"/>
      <c r="I361" s="208"/>
      <c r="J361" s="208"/>
      <c r="K361" s="208"/>
      <c r="L361" s="208"/>
      <c r="M361" s="208"/>
      <c r="N361" s="208"/>
      <c r="O361" s="208"/>
      <c r="P361" s="208"/>
      <c r="Q361" s="208"/>
      <c r="R361" s="208"/>
      <c r="S361" s="208"/>
      <c r="T361" s="208"/>
    </row>
    <row r="362" spans="2:20" x14ac:dyDescent="0.2">
      <c r="B362" s="210"/>
      <c r="H362" s="208"/>
      <c r="I362" s="208"/>
      <c r="J362" s="208"/>
      <c r="K362" s="208"/>
      <c r="L362" s="208"/>
      <c r="M362" s="208"/>
      <c r="N362" s="208"/>
      <c r="O362" s="208"/>
      <c r="P362" s="208"/>
      <c r="Q362" s="208"/>
      <c r="R362" s="208"/>
      <c r="S362" s="208"/>
      <c r="T362" s="208"/>
    </row>
    <row r="363" spans="2:20" x14ac:dyDescent="0.2">
      <c r="B363" s="210"/>
      <c r="H363" s="208"/>
      <c r="I363" s="208"/>
      <c r="J363" s="208"/>
      <c r="K363" s="208"/>
      <c r="L363" s="208"/>
      <c r="M363" s="208"/>
      <c r="N363" s="208"/>
      <c r="O363" s="208"/>
      <c r="P363" s="208"/>
      <c r="Q363" s="208"/>
      <c r="R363" s="208"/>
      <c r="S363" s="208"/>
      <c r="T363" s="208"/>
    </row>
    <row r="364" spans="2:20" x14ac:dyDescent="0.2">
      <c r="B364" s="210"/>
      <c r="H364" s="208"/>
      <c r="I364" s="208"/>
      <c r="J364" s="208"/>
      <c r="K364" s="208"/>
      <c r="L364" s="208"/>
      <c r="M364" s="208"/>
      <c r="N364" s="208"/>
      <c r="O364" s="208"/>
      <c r="P364" s="208"/>
      <c r="Q364" s="208"/>
      <c r="R364" s="208"/>
      <c r="S364" s="208"/>
      <c r="T364" s="208"/>
    </row>
    <row r="365" spans="2:20" x14ac:dyDescent="0.2">
      <c r="B365" s="210"/>
      <c r="H365" s="208"/>
      <c r="I365" s="208"/>
      <c r="J365" s="208"/>
      <c r="K365" s="208"/>
      <c r="L365" s="208"/>
      <c r="M365" s="208"/>
      <c r="N365" s="208"/>
      <c r="O365" s="208"/>
      <c r="P365" s="208"/>
      <c r="Q365" s="208"/>
      <c r="R365" s="208"/>
      <c r="S365" s="208"/>
      <c r="T365" s="208"/>
    </row>
    <row r="366" spans="2:20" x14ac:dyDescent="0.2">
      <c r="B366" s="210"/>
      <c r="H366" s="208"/>
      <c r="I366" s="208"/>
      <c r="J366" s="208"/>
      <c r="K366" s="208"/>
      <c r="L366" s="208"/>
      <c r="M366" s="208"/>
      <c r="N366" s="208"/>
      <c r="O366" s="208"/>
      <c r="P366" s="208"/>
      <c r="Q366" s="208"/>
      <c r="R366" s="208"/>
      <c r="S366" s="208"/>
      <c r="T366" s="208"/>
    </row>
    <row r="367" spans="2:20" x14ac:dyDescent="0.2">
      <c r="B367" s="210"/>
      <c r="H367" s="208"/>
      <c r="I367" s="208"/>
      <c r="J367" s="208"/>
      <c r="K367" s="208"/>
      <c r="L367" s="208"/>
      <c r="M367" s="208"/>
      <c r="N367" s="208"/>
      <c r="O367" s="208"/>
      <c r="P367" s="208"/>
      <c r="Q367" s="208"/>
      <c r="R367" s="208"/>
      <c r="S367" s="208"/>
      <c r="T367" s="208"/>
    </row>
    <row r="368" spans="2:20" x14ac:dyDescent="0.2">
      <c r="B368" s="210"/>
      <c r="H368" s="208"/>
      <c r="I368" s="208"/>
      <c r="J368" s="208"/>
      <c r="K368" s="208"/>
      <c r="L368" s="208"/>
      <c r="M368" s="208"/>
      <c r="N368" s="208"/>
      <c r="O368" s="208"/>
      <c r="P368" s="208"/>
      <c r="Q368" s="208"/>
      <c r="R368" s="208"/>
      <c r="S368" s="208"/>
      <c r="T368" s="208"/>
    </row>
    <row r="369" spans="2:20" x14ac:dyDescent="0.2">
      <c r="B369" s="210"/>
      <c r="H369" s="208"/>
      <c r="I369" s="208"/>
      <c r="J369" s="208"/>
      <c r="K369" s="208"/>
      <c r="L369" s="208"/>
      <c r="M369" s="208"/>
      <c r="N369" s="208"/>
      <c r="O369" s="208"/>
      <c r="P369" s="208"/>
      <c r="Q369" s="208"/>
      <c r="R369" s="208"/>
      <c r="S369" s="208"/>
      <c r="T369" s="208"/>
    </row>
    <row r="370" spans="2:20" x14ac:dyDescent="0.2">
      <c r="B370" s="210"/>
      <c r="H370" s="208"/>
      <c r="I370" s="208"/>
      <c r="J370" s="208"/>
      <c r="K370" s="208"/>
      <c r="L370" s="208"/>
      <c r="M370" s="208"/>
      <c r="N370" s="208"/>
      <c r="O370" s="208"/>
      <c r="P370" s="208"/>
      <c r="Q370" s="208"/>
      <c r="R370" s="208"/>
      <c r="S370" s="208"/>
      <c r="T370" s="208"/>
    </row>
    <row r="371" spans="2:20" x14ac:dyDescent="0.2">
      <c r="B371" s="210"/>
      <c r="H371" s="208"/>
      <c r="I371" s="208"/>
      <c r="J371" s="208"/>
      <c r="K371" s="208"/>
      <c r="L371" s="208"/>
      <c r="M371" s="208"/>
      <c r="N371" s="208"/>
      <c r="O371" s="208"/>
      <c r="P371" s="208"/>
      <c r="Q371" s="208"/>
      <c r="R371" s="208"/>
      <c r="S371" s="208"/>
      <c r="T371" s="208"/>
    </row>
    <row r="372" spans="2:20" x14ac:dyDescent="0.2">
      <c r="B372" s="210"/>
      <c r="H372" s="208"/>
      <c r="I372" s="208"/>
      <c r="J372" s="208"/>
      <c r="K372" s="208"/>
      <c r="L372" s="208"/>
      <c r="M372" s="208"/>
      <c r="N372" s="208"/>
      <c r="O372" s="208"/>
      <c r="P372" s="208"/>
      <c r="Q372" s="208"/>
      <c r="R372" s="208"/>
      <c r="S372" s="208"/>
      <c r="T372" s="208"/>
    </row>
    <row r="373" spans="2:20" x14ac:dyDescent="0.2">
      <c r="B373" s="210"/>
      <c r="H373" s="208"/>
      <c r="I373" s="208"/>
      <c r="J373" s="208"/>
      <c r="K373" s="208"/>
      <c r="L373" s="208"/>
      <c r="M373" s="208"/>
      <c r="N373" s="208"/>
      <c r="O373" s="208"/>
      <c r="P373" s="208"/>
      <c r="Q373" s="208"/>
      <c r="R373" s="208"/>
      <c r="S373" s="208"/>
      <c r="T373" s="208"/>
    </row>
    <row r="374" spans="2:20" x14ac:dyDescent="0.2">
      <c r="B374" s="210"/>
      <c r="H374" s="208"/>
      <c r="I374" s="208"/>
      <c r="J374" s="208"/>
      <c r="K374" s="208"/>
      <c r="L374" s="208"/>
      <c r="M374" s="208"/>
      <c r="N374" s="208"/>
      <c r="O374" s="208"/>
      <c r="P374" s="208"/>
      <c r="Q374" s="208"/>
      <c r="R374" s="208"/>
      <c r="S374" s="208"/>
      <c r="T374" s="208"/>
    </row>
    <row r="375" spans="2:20" x14ac:dyDescent="0.2">
      <c r="B375" s="210"/>
      <c r="H375" s="208"/>
      <c r="I375" s="208"/>
      <c r="J375" s="208"/>
      <c r="K375" s="208"/>
      <c r="L375" s="208"/>
      <c r="M375" s="208"/>
      <c r="N375" s="208"/>
      <c r="O375" s="208"/>
      <c r="P375" s="208"/>
      <c r="Q375" s="208"/>
      <c r="R375" s="208"/>
      <c r="S375" s="208"/>
      <c r="T375" s="208"/>
    </row>
    <row r="376" spans="2:20" x14ac:dyDescent="0.2">
      <c r="B376" s="210"/>
      <c r="H376" s="208"/>
      <c r="I376" s="208"/>
      <c r="J376" s="208"/>
      <c r="K376" s="208"/>
      <c r="L376" s="208"/>
      <c r="M376" s="208"/>
      <c r="N376" s="208"/>
      <c r="O376" s="208"/>
      <c r="P376" s="208"/>
      <c r="Q376" s="208"/>
      <c r="R376" s="208"/>
      <c r="S376" s="208"/>
      <c r="T376" s="208"/>
    </row>
  </sheetData>
  <sheetProtection password="C638" sheet="1" objects="1" scenarios="1" deleteRows="0"/>
  <mergeCells count="2">
    <mergeCell ref="AB3:AD3"/>
    <mergeCell ref="C1:U1"/>
  </mergeCells>
  <dataValidations count="11">
    <dataValidation type="list" showInputMessage="1" showErrorMessage="1" sqref="I4:I104" xr:uid="{00000000-0002-0000-0500-000000000000}">
      <formula1>Unit</formula1>
    </dataValidation>
    <dataValidation type="list" showInputMessage="1" showErrorMessage="1" sqref="Q4:Q104" xr:uid="{00000000-0002-0000-0500-000001000000}">
      <formula1>Model</formula1>
    </dataValidation>
    <dataValidation type="list" showInputMessage="1" showErrorMessage="1" sqref="S4:S104" xr:uid="{00000000-0002-0000-0500-000002000000}">
      <formula1>Direction</formula1>
    </dataValidation>
    <dataValidation type="list" allowBlank="1" showInputMessage="1" showErrorMessage="1" sqref="U4:U104" xr:uid="{00000000-0002-0000-0500-000003000000}">
      <formula1>Internal_Validity</formula1>
    </dataValidation>
    <dataValidation type="list" showInputMessage="1" showErrorMessage="1" sqref="G4:G104 R4:R104" xr:uid="{00000000-0002-0000-0500-000004000000}">
      <formula1>Significance</formula1>
    </dataValidation>
    <dataValidation type="list" allowBlank="1" showInputMessage="1" showErrorMessage="1" sqref="H4:H104" xr:uid="{00000000-0002-0000-0500-000005000000}">
      <formula1>Type_of_ES</formula1>
    </dataValidation>
    <dataValidation type="list" showInputMessage="1" showErrorMessage="1" sqref="E4:E104" xr:uid="{00000000-0002-0000-0500-000006000000}">
      <formula1>Macro_Outcome</formula1>
    </dataValidation>
    <dataValidation showInputMessage="1" showErrorMessage="1" sqref="AG4:AG104 T4:T104" xr:uid="{00000000-0002-0000-0500-000007000000}"/>
    <dataValidation type="list" showInputMessage="1" showErrorMessage="1" sqref="B4:B104" xr:uid="{00000000-0002-0000-0500-000008000000}">
      <formula1>Meta_Name</formula1>
    </dataValidation>
    <dataValidation type="list" showInputMessage="1" showErrorMessage="1" sqref="F4:F104" xr:uid="{00000000-0002-0000-0500-000009000000}">
      <formula1>INDIRECT(AG4)</formula1>
    </dataValidation>
    <dataValidation type="list" allowBlank="1" showInputMessage="1" showErrorMessage="1" sqref="D4:D104" xr:uid="{00000000-0002-0000-0500-00000A000000}">
      <formula1>Ages</formula1>
    </dataValidation>
  </dataValidations>
  <hyperlinks>
    <hyperlink ref="H3" location="'Validity Help 2'!G25" display="Type of ES" xr:uid="{00000000-0004-0000-0500-000000000000}"/>
    <hyperlink ref="I3" location="'Validity Help 2'!G36" display="Unit" xr:uid="{00000000-0004-0000-0500-000001000000}"/>
    <hyperlink ref="J3" location="'Validity Help 2'!G40" display="Mean ES" xr:uid="{00000000-0004-0000-0500-000002000000}"/>
    <hyperlink ref="K3" location="'Validity Help 2'!G46" display="SE" xr:uid="{00000000-0004-0000-0500-000003000000}"/>
    <hyperlink ref="B3" location="'Validity Help 2'!G7" display="'Validity Help 2'!G7" xr:uid="{00000000-0004-0000-0500-000004000000}"/>
    <hyperlink ref="D3" location="'Validity Help 2'!G13" display="Subgroup" xr:uid="{00000000-0004-0000-0500-000005000000}"/>
    <hyperlink ref="E3" location="Constructs!D4" display="Macro Outcome" xr:uid="{00000000-0004-0000-0500-000006000000}"/>
    <hyperlink ref="F3" location="Constructs!D4" display="Micro Outcome" xr:uid="{00000000-0004-0000-0500-000007000000}"/>
    <hyperlink ref="G3" location="'Validity Help 2'!G22" display="Use in final rating?" xr:uid="{00000000-0004-0000-0500-000008000000}"/>
    <hyperlink ref="L3:O3" location="'Validity Help 2'!G43" display="Auto-Calculated 95% LCL" xr:uid="{00000000-0004-0000-0500-000009000000}"/>
    <hyperlink ref="P3" location="'Validity Help 2'!G49" display="K" xr:uid="{00000000-0004-0000-0500-00000A000000}"/>
    <hyperlink ref="Q3" location="'Validity Help 2'!G52" display="Model" xr:uid="{00000000-0004-0000-0500-00000B000000}"/>
    <hyperlink ref="R3" location="'Validity Help 2'!G57" display="Significance" xr:uid="{00000000-0004-0000-0500-00000C000000}"/>
    <hyperlink ref="S3" location="'Validity Help 2'!G62" display="Direction" xr:uid="{00000000-0004-0000-0500-00000D000000}"/>
    <hyperlink ref="U3" location="'Validity Help 2'!G73" display="Internal Validity" xr:uid="{00000000-0004-0000-0500-00000E000000}"/>
  </hyperlinks>
  <pageMargins left="0.7" right="0.7" top="0.75" bottom="0.75" header="0.3" footer="0.3"/>
  <pageSetup orientation="portrait" horizontalDpi="4294967293" verticalDpi="4294967293" r:id="rId1"/>
  <drawing r:id="rId2"/>
  <tableParts count="2">
    <tablePart r:id="rId3"/>
    <tablePart r:id="rId4"/>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B000000}">
          <x14:formula1>
            <xm:f>List!$AP$3:$AP$4</xm:f>
          </x14:formula1>
          <xm:sqref>D4:D103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2"/>
  <dimension ref="F1:G6"/>
  <sheetViews>
    <sheetView showGridLines="0" workbookViewId="0">
      <selection activeCell="G6" sqref="G6"/>
    </sheetView>
  </sheetViews>
  <sheetFormatPr defaultRowHeight="15" x14ac:dyDescent="0.25"/>
  <cols>
    <col min="6" max="6" width="11.140625" bestFit="1" customWidth="1"/>
  </cols>
  <sheetData>
    <row r="1" spans="6:7" x14ac:dyDescent="0.25">
      <c r="F1" s="46"/>
      <c r="G1" s="381" t="s">
        <v>668</v>
      </c>
    </row>
    <row r="2" spans="6:7" x14ac:dyDescent="0.25">
      <c r="F2" s="382" t="s">
        <v>670</v>
      </c>
      <c r="G2" s="382" t="s">
        <v>670</v>
      </c>
    </row>
    <row r="3" spans="6:7" x14ac:dyDescent="0.25">
      <c r="F3" s="382" t="s">
        <v>552</v>
      </c>
      <c r="G3" s="382" t="s">
        <v>552</v>
      </c>
    </row>
    <row r="4" spans="6:7" x14ac:dyDescent="0.25">
      <c r="F4" s="382" t="s">
        <v>554</v>
      </c>
      <c r="G4" s="188" t="s">
        <v>671</v>
      </c>
    </row>
    <row r="5" spans="6:7" x14ac:dyDescent="0.25">
      <c r="F5" s="382" t="s">
        <v>672</v>
      </c>
      <c r="G5" s="188" t="s">
        <v>669</v>
      </c>
    </row>
    <row r="6" spans="6:7" x14ac:dyDescent="0.25">
      <c r="G6" s="188" t="s">
        <v>669</v>
      </c>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sheetPr>
  <dimension ref="A1:O77"/>
  <sheetViews>
    <sheetView showGridLines="0" zoomScaleNormal="100" workbookViewId="0">
      <pane xSplit="2" ySplit="5" topLeftCell="C6" activePane="bottomRight" state="frozen"/>
      <selection pane="topRight" activeCell="C1" sqref="C1"/>
      <selection pane="bottomLeft" activeCell="A6" sqref="A6"/>
      <selection pane="bottomRight" activeCell="A4" sqref="A4"/>
    </sheetView>
  </sheetViews>
  <sheetFormatPr defaultRowHeight="15" x14ac:dyDescent="0.25"/>
  <cols>
    <col min="3" max="3" width="36.42578125" customWidth="1"/>
    <col min="9" max="9" width="6.28515625" style="426" customWidth="1"/>
    <col min="10" max="10" width="14.28515625" style="426" customWidth="1"/>
    <col min="11" max="11" width="15.7109375" style="426" customWidth="1"/>
    <col min="12" max="12" width="16.42578125" style="214" customWidth="1"/>
    <col min="13" max="13" width="9.140625" style="214"/>
    <col min="15" max="15" width="9.140625" style="187"/>
  </cols>
  <sheetData>
    <row r="1" spans="1:13" customFormat="1" x14ac:dyDescent="0.25">
      <c r="A1" s="424"/>
      <c r="B1" s="424"/>
      <c r="C1" s="424"/>
      <c r="D1" s="424"/>
      <c r="E1" s="424"/>
      <c r="F1" s="424"/>
      <c r="G1" s="424"/>
      <c r="H1" s="424"/>
      <c r="I1" s="426"/>
      <c r="J1" s="426"/>
      <c r="K1" s="426"/>
      <c r="L1" s="425"/>
      <c r="M1" s="425"/>
    </row>
    <row r="2" spans="1:13" customFormat="1" x14ac:dyDescent="0.25">
      <c r="A2" s="424"/>
      <c r="B2" s="424"/>
      <c r="C2" s="424"/>
      <c r="D2" s="424"/>
      <c r="E2" s="424"/>
      <c r="F2" s="424"/>
      <c r="G2" s="424"/>
      <c r="H2" s="424"/>
      <c r="I2" s="426"/>
      <c r="J2" s="426"/>
      <c r="K2" s="426"/>
      <c r="L2" s="425"/>
      <c r="M2" s="425"/>
    </row>
    <row r="3" spans="1:13" customFormat="1" ht="18" x14ac:dyDescent="0.25">
      <c r="A3" s="424"/>
      <c r="B3" s="426"/>
      <c r="C3" s="426"/>
      <c r="D3" s="427" t="s">
        <v>461</v>
      </c>
      <c r="E3" s="426"/>
      <c r="F3" s="426"/>
      <c r="G3" s="426"/>
      <c r="H3" s="426"/>
      <c r="I3" s="426"/>
      <c r="J3" s="426"/>
      <c r="K3" s="426"/>
      <c r="L3" s="426"/>
      <c r="M3" s="426"/>
    </row>
    <row r="4" spans="1:13" customFormat="1" ht="46.5" customHeight="1" thickBot="1" x14ac:dyDescent="0.3">
      <c r="A4" s="424"/>
      <c r="B4" s="426"/>
      <c r="C4" s="426"/>
      <c r="D4" s="428">
        <v>1</v>
      </c>
      <c r="E4" s="428">
        <v>2</v>
      </c>
      <c r="F4" s="428">
        <v>3</v>
      </c>
      <c r="G4" s="428">
        <v>4</v>
      </c>
      <c r="H4" s="428">
        <v>5</v>
      </c>
      <c r="I4" s="428"/>
      <c r="J4" s="428"/>
      <c r="K4" s="428"/>
      <c r="L4" s="426"/>
      <c r="M4" s="426"/>
    </row>
    <row r="5" spans="1:13" customFormat="1" ht="32.25" customHeight="1" thickTop="1" thickBot="1" x14ac:dyDescent="0.3">
      <c r="A5" s="424"/>
      <c r="B5" s="431" t="s">
        <v>434</v>
      </c>
      <c r="C5" s="432" t="s">
        <v>427</v>
      </c>
      <c r="D5" s="430" t="s">
        <v>344</v>
      </c>
      <c r="E5" s="430" t="s">
        <v>345</v>
      </c>
      <c r="F5" s="430" t="s">
        <v>346</v>
      </c>
      <c r="G5" s="430" t="s">
        <v>347</v>
      </c>
      <c r="H5" s="429" t="s">
        <v>348</v>
      </c>
      <c r="I5" s="488" t="s">
        <v>690</v>
      </c>
      <c r="J5" s="489" t="s">
        <v>691</v>
      </c>
      <c r="K5" s="489" t="s">
        <v>692</v>
      </c>
      <c r="L5" s="483" t="s">
        <v>693</v>
      </c>
      <c r="M5" s="450"/>
    </row>
    <row r="6" spans="1:13" customFormat="1" ht="15.75" thickTop="1" x14ac:dyDescent="0.25">
      <c r="A6" s="424"/>
      <c r="B6" s="520" t="s">
        <v>356</v>
      </c>
      <c r="C6" s="435" t="s">
        <v>578</v>
      </c>
      <c r="D6" s="445">
        <f>COUNTIFS(Validity!$D$4:$D$104,"Adults",Validity!$F$4:$F$104,'Final Ratings - Adults'!$C6,Validity!$Z$4:$Z$104,'Final Ratings - Adults'!D$4)</f>
        <v>0</v>
      </c>
      <c r="E6" s="445">
        <f>COUNTIFS(Validity!$D$4:$D$104,"Adults",Validity!$F$4:$F$104,'Final Ratings - Adults'!$C6,Validity!$Z$4:$Z$104,'Final Ratings - Adults'!E$4)</f>
        <v>0</v>
      </c>
      <c r="F6" s="445">
        <f>COUNTIFS(Validity!$D$4:$D$104,"Adults",Validity!$F$4:$F$104,'Final Ratings - Adults'!$C6,Validity!$Z$4:$Z$104,'Final Ratings - Adults'!F$4)</f>
        <v>0</v>
      </c>
      <c r="G6" s="445">
        <f>COUNTIFS(Validity!$D$4:$D$104,"Adults",Validity!$F$4:$F$104,'Final Ratings - Adults'!$C6,Validity!$Z$4:$Z$104,'Final Ratings - Adults'!G$4)</f>
        <v>0</v>
      </c>
      <c r="H6" s="443">
        <f>COUNTIFS(Validity!$D$4:$D$104,"Adults",Validity!$F$4:$F$104,'Final Ratings - Adults'!$C6,Validity!$Z$4:$Z$104,'Final Ratings - Adults'!H$4)</f>
        <v>0</v>
      </c>
      <c r="I6" s="445">
        <f>SUM(D6:H6)</f>
        <v>0</v>
      </c>
      <c r="J6" s="445">
        <f>(D6*3)+(E6*1)+(F6*-3)+(G6*0)</f>
        <v>0</v>
      </c>
      <c r="K6" s="445">
        <f>IF(I6&gt;1,"",IF(H6&lt;&gt;0,"Insufficient Evidence",IF(SUM(F6:G6)&lt;&gt;0,"No Effects",IF(E6&lt;&gt;0,"Promising",IF(D6&lt;&gt;0,"Effective",0)))))</f>
        <v>0</v>
      </c>
      <c r="L6" s="443" t="str">
        <f>IF(I6&lt;=1,"",  IF(J6&lt;0.5,"No Effects",IF(J6&gt;1.49, "Effective",IF(J6&gt;0.49,"Promising","Insufficient Evidence"))))</f>
        <v/>
      </c>
      <c r="M6" s="434"/>
    </row>
    <row r="7" spans="1:13" customFormat="1" x14ac:dyDescent="0.25">
      <c r="A7" s="424"/>
      <c r="B7" s="521"/>
      <c r="C7" s="436" t="s">
        <v>363</v>
      </c>
      <c r="D7" s="446">
        <f>COUNTIFS(Validity!$D$4:$D$104,"Adults",Validity!$F$4:$F$104,'Final Ratings - Adults'!$C7,Validity!$Z$4:$Z$104,'Final Ratings - Adults'!D$4)</f>
        <v>0</v>
      </c>
      <c r="E7" s="446">
        <f>COUNTIFS(Validity!$D$4:$D$104,"Adults",Validity!$F$4:$F$104,'Final Ratings - Adults'!$C7,Validity!$Z$4:$Z$104,'Final Ratings - Adults'!E$4)</f>
        <v>0</v>
      </c>
      <c r="F7" s="446">
        <f>COUNTIFS(Validity!$D$4:$D$104,"Adults",Validity!$F$4:$F$104,'Final Ratings - Adults'!$C7,Validity!$Z$4:$Z$104,'Final Ratings - Adults'!F$4)</f>
        <v>0</v>
      </c>
      <c r="G7" s="446">
        <f>COUNTIFS(Validity!$D$4:$D$104,"Adults",Validity!$F$4:$F$104,'Final Ratings - Adults'!$C7,Validity!$Z$4:$Z$104,'Final Ratings - Adults'!G$4)</f>
        <v>0</v>
      </c>
      <c r="H7" s="442">
        <f>COUNTIFS(Validity!$D$4:$D$104,"Adults",Validity!$F$4:$F$104,'Final Ratings - Adults'!$C7,Validity!$Z$4:$Z$104,'Final Ratings - Adults'!H$4)</f>
        <v>0</v>
      </c>
      <c r="I7" s="446">
        <f t="shared" ref="I7:I15" si="0">SUM(D7:H7)</f>
        <v>0</v>
      </c>
      <c r="J7" s="446">
        <f t="shared" ref="J7:J15" si="1">(D7*3)+(E7*1)+(F7*-3)+(G7*0)</f>
        <v>0</v>
      </c>
      <c r="K7" s="446">
        <f t="shared" ref="K7:K70" si="2">IF(I7&gt;1,"",IF(H7&lt;&gt;0,"Insufficient Evidence",IF(SUM(F7:G7)&lt;&gt;0,"No Effects",IF(E7&lt;&gt;0,"Promising",IF(D7&lt;&gt;0,"Effective",0)))))</f>
        <v>0</v>
      </c>
      <c r="L7" s="442" t="str">
        <f t="shared" ref="L7:L70" si="3">IF(I7&lt;=1,"",  IF(J7&lt;0.5,"No Effects",IF(J7&gt;1.49, "Effective",IF(J7&gt;0.49,"Promising","Insufficient Evidence"))))</f>
        <v/>
      </c>
      <c r="M7" s="434"/>
    </row>
    <row r="8" spans="1:13" customFormat="1" x14ac:dyDescent="0.25">
      <c r="A8" s="424"/>
      <c r="B8" s="521"/>
      <c r="C8" s="436" t="s">
        <v>364</v>
      </c>
      <c r="D8" s="446">
        <f>COUNTIFS(Validity!$D$4:$D$104,"Adults",Validity!$F$4:$F$104,'Final Ratings - Adults'!$C8,Validity!$Z$4:$Z$104,'Final Ratings - Adults'!D$4)</f>
        <v>0</v>
      </c>
      <c r="E8" s="446">
        <f>COUNTIFS(Validity!$D$4:$D$104,"Adults",Validity!$F$4:$F$104,'Final Ratings - Adults'!$C8,Validity!$Z$4:$Z$104,'Final Ratings - Adults'!E$4)</f>
        <v>0</v>
      </c>
      <c r="F8" s="446">
        <f>COUNTIFS(Validity!$D$4:$D$104,"Adults",Validity!$F$4:$F$104,'Final Ratings - Adults'!$C8,Validity!$Z$4:$Z$104,'Final Ratings - Adults'!F$4)</f>
        <v>0</v>
      </c>
      <c r="G8" s="446">
        <f>COUNTIFS(Validity!$D$4:$D$104,"Adults",Validity!$F$4:$F$104,'Final Ratings - Adults'!$C8,Validity!$Z$4:$Z$104,'Final Ratings - Adults'!G$4)</f>
        <v>0</v>
      </c>
      <c r="H8" s="442">
        <f>COUNTIFS(Validity!$D$4:$D$104,"Adults",Validity!$F$4:$F$104,'Final Ratings - Adults'!$C8,Validity!$Z$4:$Z$104,'Final Ratings - Adults'!H$4)</f>
        <v>0</v>
      </c>
      <c r="I8" s="446">
        <f t="shared" si="0"/>
        <v>0</v>
      </c>
      <c r="J8" s="446">
        <f t="shared" si="1"/>
        <v>0</v>
      </c>
      <c r="K8" s="446">
        <f t="shared" si="2"/>
        <v>0</v>
      </c>
      <c r="L8" s="442" t="str">
        <f t="shared" si="3"/>
        <v/>
      </c>
      <c r="M8" s="434"/>
    </row>
    <row r="9" spans="1:13" customFormat="1" x14ac:dyDescent="0.25">
      <c r="A9" s="424"/>
      <c r="B9" s="521"/>
      <c r="C9" s="436" t="s">
        <v>367</v>
      </c>
      <c r="D9" s="446">
        <f>COUNTIFS(Validity!$D$4:$D$104,"Adults",Validity!$F$4:$F$104,'Final Ratings - Adults'!$C9,Validity!$Z$4:$Z$104,'Final Ratings - Adults'!D$4)</f>
        <v>0</v>
      </c>
      <c r="E9" s="446">
        <f>COUNTIFS(Validity!$D$4:$D$104,"Adults",Validity!$F$4:$F$104,'Final Ratings - Adults'!$C9,Validity!$Z$4:$Z$104,'Final Ratings - Adults'!E$4)</f>
        <v>0</v>
      </c>
      <c r="F9" s="446">
        <f>COUNTIFS(Validity!$D$4:$D$104,"Adults",Validity!$F$4:$F$104,'Final Ratings - Adults'!$C9,Validity!$Z$4:$Z$104,'Final Ratings - Adults'!F$4)</f>
        <v>0</v>
      </c>
      <c r="G9" s="446">
        <f>COUNTIFS(Validity!$D$4:$D$104,"Adults",Validity!$F$4:$F$104,'Final Ratings - Adults'!$C9,Validity!$Z$4:$Z$104,'Final Ratings - Adults'!G$4)</f>
        <v>0</v>
      </c>
      <c r="H9" s="442">
        <f>COUNTIFS(Validity!$D$4:$D$104,"Adults",Validity!$F$4:$F$104,'Final Ratings - Adults'!$C9,Validity!$Z$4:$Z$104,'Final Ratings - Adults'!H$4)</f>
        <v>0</v>
      </c>
      <c r="I9" s="446">
        <f t="shared" si="0"/>
        <v>0</v>
      </c>
      <c r="J9" s="446">
        <f t="shared" si="1"/>
        <v>0</v>
      </c>
      <c r="K9" s="446">
        <f t="shared" si="2"/>
        <v>0</v>
      </c>
      <c r="L9" s="442" t="str">
        <f t="shared" si="3"/>
        <v/>
      </c>
      <c r="M9" s="434"/>
    </row>
    <row r="10" spans="1:13" customFormat="1" x14ac:dyDescent="0.25">
      <c r="A10" s="424"/>
      <c r="B10" s="521"/>
      <c r="C10" s="436" t="s">
        <v>368</v>
      </c>
      <c r="D10" s="446">
        <f>COUNTIFS(Validity!$D$4:$D$104,"Adults",Validity!$F$4:$F$104,'Final Ratings - Adults'!$C10,Validity!$Z$4:$Z$104,'Final Ratings - Adults'!D$4)</f>
        <v>0</v>
      </c>
      <c r="E10" s="446">
        <f>COUNTIFS(Validity!$D$4:$D$104,"Adults",Validity!$F$4:$F$104,'Final Ratings - Adults'!$C10,Validity!$Z$4:$Z$104,'Final Ratings - Adults'!E$4)</f>
        <v>0</v>
      </c>
      <c r="F10" s="446">
        <f>COUNTIFS(Validity!$D$4:$D$104,"Adults",Validity!$F$4:$F$104,'Final Ratings - Adults'!$C10,Validity!$Z$4:$Z$104,'Final Ratings - Adults'!F$4)</f>
        <v>0</v>
      </c>
      <c r="G10" s="446">
        <f>COUNTIFS(Validity!$D$4:$D$104,"Adults",Validity!$F$4:$F$104,'Final Ratings - Adults'!$C10,Validity!$Z$4:$Z$104,'Final Ratings - Adults'!G$4)</f>
        <v>0</v>
      </c>
      <c r="H10" s="442">
        <f>COUNTIFS(Validity!$D$4:$D$104,"Adults",Validity!$F$4:$F$104,'Final Ratings - Adults'!$C10,Validity!$Z$4:$Z$104,'Final Ratings - Adults'!H$4)</f>
        <v>0</v>
      </c>
      <c r="I10" s="446">
        <f t="shared" si="0"/>
        <v>0</v>
      </c>
      <c r="J10" s="446">
        <f t="shared" si="1"/>
        <v>0</v>
      </c>
      <c r="K10" s="446">
        <f t="shared" si="2"/>
        <v>0</v>
      </c>
      <c r="L10" s="442" t="str">
        <f t="shared" si="3"/>
        <v/>
      </c>
      <c r="M10" s="434"/>
    </row>
    <row r="11" spans="1:13" customFormat="1" x14ac:dyDescent="0.25">
      <c r="A11" s="424"/>
      <c r="B11" s="521"/>
      <c r="C11" s="436" t="s">
        <v>365</v>
      </c>
      <c r="D11" s="446">
        <f>COUNTIFS(Validity!$D$4:$D$104,"Adults",Validity!$F$4:$F$104,'Final Ratings - Adults'!$C11,Validity!$Z$4:$Z$104,'Final Ratings - Adults'!D$4)</f>
        <v>0</v>
      </c>
      <c r="E11" s="446">
        <f>COUNTIFS(Validity!$D$4:$D$104,"Adults",Validity!$F$4:$F$104,'Final Ratings - Adults'!$C11,Validity!$Z$4:$Z$104,'Final Ratings - Adults'!E$4)</f>
        <v>0</v>
      </c>
      <c r="F11" s="446">
        <f>COUNTIFS(Validity!$D$4:$D$104,"Adults",Validity!$F$4:$F$104,'Final Ratings - Adults'!$C11,Validity!$Z$4:$Z$104,'Final Ratings - Adults'!F$4)</f>
        <v>0</v>
      </c>
      <c r="G11" s="446">
        <f>COUNTIFS(Validity!$D$4:$D$104,"Adults",Validity!$F$4:$F$104,'Final Ratings - Adults'!$C11,Validity!$Z$4:$Z$104,'Final Ratings - Adults'!G$4)</f>
        <v>0</v>
      </c>
      <c r="H11" s="442">
        <f>COUNTIFS(Validity!$D$4:$D$104,"Adults",Validity!$F$4:$F$104,'Final Ratings - Adults'!$C11,Validity!$Z$4:$Z$104,'Final Ratings - Adults'!H$4)</f>
        <v>0</v>
      </c>
      <c r="I11" s="446">
        <f t="shared" si="0"/>
        <v>0</v>
      </c>
      <c r="J11" s="446">
        <f t="shared" si="1"/>
        <v>0</v>
      </c>
      <c r="K11" s="446">
        <f t="shared" si="2"/>
        <v>0</v>
      </c>
      <c r="L11" s="442" t="str">
        <f t="shared" si="3"/>
        <v/>
      </c>
      <c r="M11" s="434"/>
    </row>
    <row r="12" spans="1:13" customFormat="1" x14ac:dyDescent="0.25">
      <c r="A12" s="424"/>
      <c r="B12" s="521"/>
      <c r="C12" s="436" t="s">
        <v>366</v>
      </c>
      <c r="D12" s="446">
        <f>COUNTIFS(Validity!$D$4:$D$104,"Adults",Validity!$F$4:$F$104,'Final Ratings - Adults'!$C12,Validity!$Z$4:$Z$104,'Final Ratings - Adults'!D$4)</f>
        <v>0</v>
      </c>
      <c r="E12" s="446">
        <f>COUNTIFS(Validity!$D$4:$D$104,"Adults",Validity!$F$4:$F$104,'Final Ratings - Adults'!$C12,Validity!$Z$4:$Z$104,'Final Ratings - Adults'!E$4)</f>
        <v>0</v>
      </c>
      <c r="F12" s="446">
        <f>COUNTIFS(Validity!$D$4:$D$104,"Adults",Validity!$F$4:$F$104,'Final Ratings - Adults'!$C12,Validity!$Z$4:$Z$104,'Final Ratings - Adults'!F$4)</f>
        <v>0</v>
      </c>
      <c r="G12" s="446">
        <f>COUNTIFS(Validity!$D$4:$D$104,"Adults",Validity!$F$4:$F$104,'Final Ratings - Adults'!$C12,Validity!$Z$4:$Z$104,'Final Ratings - Adults'!G$4)</f>
        <v>0</v>
      </c>
      <c r="H12" s="442">
        <f>COUNTIFS(Validity!$D$4:$D$104,"Adults",Validity!$F$4:$F$104,'Final Ratings - Adults'!$C12,Validity!$Z$4:$Z$104,'Final Ratings - Adults'!H$4)</f>
        <v>0</v>
      </c>
      <c r="I12" s="446">
        <f t="shared" si="0"/>
        <v>0</v>
      </c>
      <c r="J12" s="446">
        <f t="shared" si="1"/>
        <v>0</v>
      </c>
      <c r="K12" s="446">
        <f t="shared" si="2"/>
        <v>0</v>
      </c>
      <c r="L12" s="442" t="str">
        <f t="shared" si="3"/>
        <v/>
      </c>
      <c r="M12" s="434"/>
    </row>
    <row r="13" spans="1:13" customFormat="1" x14ac:dyDescent="0.25">
      <c r="A13" s="424"/>
      <c r="B13" s="521"/>
      <c r="C13" s="436" t="s">
        <v>369</v>
      </c>
      <c r="D13" s="446">
        <f>COUNTIFS(Validity!$D$4:$D$104,"Adults",Validity!$F$4:$F$104,'Final Ratings - Adults'!$C13,Validity!$Z$4:$Z$104,'Final Ratings - Adults'!D$4)</f>
        <v>0</v>
      </c>
      <c r="E13" s="446">
        <f>COUNTIFS(Validity!$D$4:$D$104,"Adults",Validity!$F$4:$F$104,'Final Ratings - Adults'!$C13,Validity!$Z$4:$Z$104,'Final Ratings - Adults'!E$4)</f>
        <v>0</v>
      </c>
      <c r="F13" s="446">
        <f>COUNTIFS(Validity!$D$4:$D$104,"Adults",Validity!$F$4:$F$104,'Final Ratings - Adults'!$C13,Validity!$Z$4:$Z$104,'Final Ratings - Adults'!F$4)</f>
        <v>0</v>
      </c>
      <c r="G13" s="446">
        <f>COUNTIFS(Validity!$D$4:$D$104,"Adults",Validity!$F$4:$F$104,'Final Ratings - Adults'!$C13,Validity!$Z$4:$Z$104,'Final Ratings - Adults'!G$4)</f>
        <v>0</v>
      </c>
      <c r="H13" s="442">
        <f>COUNTIFS(Validity!$D$4:$D$104,"Adults",Validity!$F$4:$F$104,'Final Ratings - Adults'!$C13,Validity!$Z$4:$Z$104,'Final Ratings - Adults'!H$4)</f>
        <v>0</v>
      </c>
      <c r="I13" s="446">
        <f t="shared" si="0"/>
        <v>0</v>
      </c>
      <c r="J13" s="446">
        <f t="shared" si="1"/>
        <v>0</v>
      </c>
      <c r="K13" s="446">
        <f t="shared" si="2"/>
        <v>0</v>
      </c>
      <c r="L13" s="442" t="str">
        <f t="shared" si="3"/>
        <v/>
      </c>
      <c r="M13" s="434"/>
    </row>
    <row r="14" spans="1:13" customFormat="1" x14ac:dyDescent="0.25">
      <c r="A14" s="424"/>
      <c r="B14" s="521"/>
      <c r="C14" s="436" t="s">
        <v>370</v>
      </c>
      <c r="D14" s="446">
        <f>COUNTIFS(Validity!$D$4:$D$104,"Adults",Validity!$F$4:$F$104,'Final Ratings - Adults'!$C14,Validity!$Z$4:$Z$104,'Final Ratings - Adults'!D$4)</f>
        <v>0</v>
      </c>
      <c r="E14" s="446">
        <f>COUNTIFS(Validity!$D$4:$D$104,"Adults",Validity!$F$4:$F$104,'Final Ratings - Adults'!$C14,Validity!$Z$4:$Z$104,'Final Ratings - Adults'!E$4)</f>
        <v>0</v>
      </c>
      <c r="F14" s="446">
        <f>COUNTIFS(Validity!$D$4:$D$104,"Adults",Validity!$F$4:$F$104,'Final Ratings - Adults'!$C14,Validity!$Z$4:$Z$104,'Final Ratings - Adults'!F$4)</f>
        <v>0</v>
      </c>
      <c r="G14" s="446">
        <f>COUNTIFS(Validity!$D$4:$D$104,"Adults",Validity!$F$4:$F$104,'Final Ratings - Adults'!$C14,Validity!$Z$4:$Z$104,'Final Ratings - Adults'!G$4)</f>
        <v>0</v>
      </c>
      <c r="H14" s="442">
        <f>COUNTIFS(Validity!$D$4:$D$104,"Adults",Validity!$F$4:$F$104,'Final Ratings - Adults'!$C14,Validity!$Z$4:$Z$104,'Final Ratings - Adults'!H$4)</f>
        <v>0</v>
      </c>
      <c r="I14" s="446">
        <f t="shared" si="0"/>
        <v>0</v>
      </c>
      <c r="J14" s="446">
        <f t="shared" si="1"/>
        <v>0</v>
      </c>
      <c r="K14" s="446">
        <f t="shared" si="2"/>
        <v>0</v>
      </c>
      <c r="L14" s="442" t="str">
        <f t="shared" si="3"/>
        <v/>
      </c>
      <c r="M14" s="434"/>
    </row>
    <row r="15" spans="1:13" customFormat="1" ht="15.75" thickBot="1" x14ac:dyDescent="0.3">
      <c r="A15" s="424"/>
      <c r="B15" s="521"/>
      <c r="C15" s="437" t="s">
        <v>439</v>
      </c>
      <c r="D15" s="447">
        <f>COUNTIFS(Validity!$D$4:$D$104,"Adults",Validity!$F$4:$F$104,'Final Ratings - Adults'!$C15,Validity!$Z$4:$Z$104,'Final Ratings - Adults'!D$4)</f>
        <v>0</v>
      </c>
      <c r="E15" s="447">
        <f>COUNTIFS(Validity!$D$4:$D$104,"Adults",Validity!$F$4:$F$104,'Final Ratings - Adults'!$C15,Validity!$Z$4:$Z$104,'Final Ratings - Adults'!E$4)</f>
        <v>0</v>
      </c>
      <c r="F15" s="447">
        <f>COUNTIFS(Validity!$D$4:$D$104,"Adults",Validity!$F$4:$F$104,'Final Ratings - Adults'!$C15,Validity!$Z$4:$Z$104,'Final Ratings - Adults'!F$4)</f>
        <v>0</v>
      </c>
      <c r="G15" s="447">
        <f>COUNTIFS(Validity!$D$4:$D$104,"Adults",Validity!$F$4:$F$104,'Final Ratings - Adults'!$C15,Validity!$Z$4:$Z$104,'Final Ratings - Adults'!G$4)</f>
        <v>0</v>
      </c>
      <c r="H15" s="484">
        <f>COUNTIFS(Validity!$D$4:$D$104,"Adults",Validity!$F$4:$F$104,'Final Ratings - Adults'!$C15,Validity!$Z$4:$Z$104,'Final Ratings - Adults'!H$4)</f>
        <v>0</v>
      </c>
      <c r="I15" s="485">
        <f t="shared" si="0"/>
        <v>0</v>
      </c>
      <c r="J15" s="485">
        <f t="shared" si="1"/>
        <v>0</v>
      </c>
      <c r="K15" s="485">
        <f t="shared" si="2"/>
        <v>0</v>
      </c>
      <c r="L15" s="486" t="str">
        <f t="shared" si="3"/>
        <v/>
      </c>
      <c r="M15" s="451"/>
    </row>
    <row r="16" spans="1:13" customFormat="1" ht="15.75" thickTop="1" x14ac:dyDescent="0.25">
      <c r="A16" s="426"/>
      <c r="B16" s="522" t="s">
        <v>357</v>
      </c>
      <c r="C16" s="435" t="s">
        <v>579</v>
      </c>
      <c r="D16" s="448">
        <f>COUNTIFS(Validity!$D$4:$D$104,"Adults",Validity!$F$4:$F$104,'Final Ratings - Adults'!$C16,Validity!$Z$4:$Z$104,'Final Ratings - Adults'!D$4)</f>
        <v>0</v>
      </c>
      <c r="E16" s="448">
        <f>COUNTIFS(Validity!$D$4:$D$104,"Adults",Validity!$F$4:$F$104,'Final Ratings - Adults'!$C16,Validity!$Z$4:$Z$104,'Final Ratings - Adults'!E$4)</f>
        <v>0</v>
      </c>
      <c r="F16" s="448">
        <f>COUNTIFS(Validity!$D$4:$D$104,"Adults",Validity!$F$4:$F$104,'Final Ratings - Adults'!$C16,Validity!$Z$4:$Z$104,'Final Ratings - Adults'!F$4)</f>
        <v>0</v>
      </c>
      <c r="G16" s="448">
        <f>COUNTIFS(Validity!$D$4:$D$104,"Adults",Validity!$F$4:$F$104,'Final Ratings - Adults'!$C16,Validity!$Z$4:$Z$104,'Final Ratings - Adults'!G$4)</f>
        <v>0</v>
      </c>
      <c r="H16" s="444">
        <f>COUNTIFS(Validity!$D$4:$D$104,"Adults",Validity!$F$4:$F$104,'Final Ratings - Adults'!$C16,Validity!$Z$4:$Z$104,'Final Ratings - Adults'!H$4)</f>
        <v>0</v>
      </c>
      <c r="I16" s="449">
        <f t="shared" ref="I16:I76" si="4">SUM(D16:H16)</f>
        <v>0</v>
      </c>
      <c r="J16" s="449">
        <f t="shared" ref="J16:J76" si="5">(D16*3)+(E16*1)+(F16*-3)+(G16*0)</f>
        <v>0</v>
      </c>
      <c r="K16" s="449">
        <f t="shared" si="2"/>
        <v>0</v>
      </c>
      <c r="L16" s="444" t="str">
        <f t="shared" si="3"/>
        <v/>
      </c>
      <c r="M16" s="434"/>
    </row>
    <row r="17" spans="1:13" customFormat="1" x14ac:dyDescent="0.25">
      <c r="A17" s="426"/>
      <c r="B17" s="523"/>
      <c r="C17" s="436" t="s">
        <v>371</v>
      </c>
      <c r="D17" s="446">
        <f>COUNTIFS(Validity!$D$4:$D$104,"Adults",Validity!$F$4:$F$104,'Final Ratings - Adults'!$C17,Validity!$Z$4:$Z$104,'Final Ratings - Adults'!D$4)</f>
        <v>0</v>
      </c>
      <c r="E17" s="446">
        <f>COUNTIFS(Validity!$D$4:$D$104,"Adults",Validity!$F$4:$F$104,'Final Ratings - Adults'!$C17,Validity!$Z$4:$Z$104,'Final Ratings - Adults'!E$4)</f>
        <v>0</v>
      </c>
      <c r="F17" s="446">
        <f>COUNTIFS(Validity!$D$4:$D$104,"Adults",Validity!$F$4:$F$104,'Final Ratings - Adults'!$C17,Validity!$Z$4:$Z$104,'Final Ratings - Adults'!F$4)</f>
        <v>0</v>
      </c>
      <c r="G17" s="446">
        <f>COUNTIFS(Validity!$D$4:$D$104,"Adults",Validity!$F$4:$F$104,'Final Ratings - Adults'!$C17,Validity!$Z$4:$Z$104,'Final Ratings - Adults'!G$4)</f>
        <v>0</v>
      </c>
      <c r="H17" s="442">
        <f>COUNTIFS(Validity!$D$4:$D$104,"Adults",Validity!$F$4:$F$104,'Final Ratings - Adults'!$C17,Validity!$Z$4:$Z$104,'Final Ratings - Adults'!H$4)</f>
        <v>0</v>
      </c>
      <c r="I17" s="446">
        <f t="shared" si="4"/>
        <v>0</v>
      </c>
      <c r="J17" s="446">
        <f t="shared" si="5"/>
        <v>0</v>
      </c>
      <c r="K17" s="446">
        <f t="shared" si="2"/>
        <v>0</v>
      </c>
      <c r="L17" s="442" t="str">
        <f t="shared" si="3"/>
        <v/>
      </c>
      <c r="M17" s="434"/>
    </row>
    <row r="18" spans="1:13" customFormat="1" x14ac:dyDescent="0.25">
      <c r="A18" s="426"/>
      <c r="B18" s="523"/>
      <c r="C18" s="436" t="s">
        <v>372</v>
      </c>
      <c r="D18" s="446">
        <f>COUNTIFS(Validity!$D$4:$D$104,"Adults",Validity!$F$4:$F$104,'Final Ratings - Adults'!$C18,Validity!$Z$4:$Z$104,'Final Ratings - Adults'!D$4)</f>
        <v>0</v>
      </c>
      <c r="E18" s="446">
        <f>COUNTIFS(Validity!$D$4:$D$104,"Adults",Validity!$F$4:$F$104,'Final Ratings - Adults'!$C18,Validity!$Z$4:$Z$104,'Final Ratings - Adults'!E$4)</f>
        <v>0</v>
      </c>
      <c r="F18" s="446">
        <f>COUNTIFS(Validity!$D$4:$D$104,"Adults",Validity!$F$4:$F$104,'Final Ratings - Adults'!$C18,Validity!$Z$4:$Z$104,'Final Ratings - Adults'!F$4)</f>
        <v>0</v>
      </c>
      <c r="G18" s="446">
        <f>COUNTIFS(Validity!$D$4:$D$104,"Adults",Validity!$F$4:$F$104,'Final Ratings - Adults'!$C18,Validity!$Z$4:$Z$104,'Final Ratings - Adults'!G$4)</f>
        <v>0</v>
      </c>
      <c r="H18" s="442">
        <f>COUNTIFS(Validity!$D$4:$D$104,"Adults",Validity!$F$4:$F$104,'Final Ratings - Adults'!$C18,Validity!$Z$4:$Z$104,'Final Ratings - Adults'!H$4)</f>
        <v>0</v>
      </c>
      <c r="I18" s="446">
        <f t="shared" si="4"/>
        <v>0</v>
      </c>
      <c r="J18" s="446">
        <f t="shared" si="5"/>
        <v>0</v>
      </c>
      <c r="K18" s="446">
        <f t="shared" si="2"/>
        <v>0</v>
      </c>
      <c r="L18" s="442" t="str">
        <f t="shared" si="3"/>
        <v/>
      </c>
      <c r="M18" s="434"/>
    </row>
    <row r="19" spans="1:13" customFormat="1" x14ac:dyDescent="0.25">
      <c r="A19" s="426"/>
      <c r="B19" s="523"/>
      <c r="C19" s="436" t="s">
        <v>373</v>
      </c>
      <c r="D19" s="446">
        <f>COUNTIFS(Validity!$D$4:$D$104,"Adults",Validity!$F$4:$F$104,'Final Ratings - Adults'!$C19,Validity!$Z$4:$Z$104,'Final Ratings - Adults'!D$4)</f>
        <v>0</v>
      </c>
      <c r="E19" s="446">
        <f>COUNTIFS(Validity!$D$4:$D$104,"Adults",Validity!$F$4:$F$104,'Final Ratings - Adults'!$C19,Validity!$Z$4:$Z$104,'Final Ratings - Adults'!E$4)</f>
        <v>0</v>
      </c>
      <c r="F19" s="446">
        <f>COUNTIFS(Validity!$D$4:$D$104,"Adults",Validity!$F$4:$F$104,'Final Ratings - Adults'!$C19,Validity!$Z$4:$Z$104,'Final Ratings - Adults'!F$4)</f>
        <v>0</v>
      </c>
      <c r="G19" s="446">
        <f>COUNTIFS(Validity!$D$4:$D$104,"Adults",Validity!$F$4:$F$104,'Final Ratings - Adults'!$C19,Validity!$Z$4:$Z$104,'Final Ratings - Adults'!G$4)</f>
        <v>0</v>
      </c>
      <c r="H19" s="442">
        <f>COUNTIFS(Validity!$D$4:$D$104,"Adults",Validity!$F$4:$F$104,'Final Ratings - Adults'!$C19,Validity!$Z$4:$Z$104,'Final Ratings - Adults'!H$4)</f>
        <v>0</v>
      </c>
      <c r="I19" s="446">
        <f t="shared" si="4"/>
        <v>0</v>
      </c>
      <c r="J19" s="446">
        <f t="shared" si="5"/>
        <v>0</v>
      </c>
      <c r="K19" s="446">
        <f t="shared" si="2"/>
        <v>0</v>
      </c>
      <c r="L19" s="442" t="str">
        <f t="shared" si="3"/>
        <v/>
      </c>
      <c r="M19" s="434"/>
    </row>
    <row r="20" spans="1:13" customFormat="1" x14ac:dyDescent="0.25">
      <c r="A20" s="426"/>
      <c r="B20" s="523"/>
      <c r="C20" s="436" t="s">
        <v>374</v>
      </c>
      <c r="D20" s="446">
        <f>COUNTIFS(Validity!$D$4:$D$104,"Adults",Validity!$F$4:$F$104,'Final Ratings - Adults'!$C20,Validity!$Z$4:$Z$104,'Final Ratings - Adults'!D$4)</f>
        <v>0</v>
      </c>
      <c r="E20" s="446">
        <f>COUNTIFS(Validity!$D$4:$D$104,"Adults",Validity!$F$4:$F$104,'Final Ratings - Adults'!$C20,Validity!$Z$4:$Z$104,'Final Ratings - Adults'!E$4)</f>
        <v>0</v>
      </c>
      <c r="F20" s="446">
        <f>COUNTIFS(Validity!$D$4:$D$104,"Adults",Validity!$F$4:$F$104,'Final Ratings - Adults'!$C20,Validity!$Z$4:$Z$104,'Final Ratings - Adults'!F$4)</f>
        <v>0</v>
      </c>
      <c r="G20" s="446">
        <f>COUNTIFS(Validity!$D$4:$D$104,"Adults",Validity!$F$4:$F$104,'Final Ratings - Adults'!$C20,Validity!$Z$4:$Z$104,'Final Ratings - Adults'!G$4)</f>
        <v>0</v>
      </c>
      <c r="H20" s="442">
        <f>COUNTIFS(Validity!$D$4:$D$104,"Adults",Validity!$F$4:$F$104,'Final Ratings - Adults'!$C20,Validity!$Z$4:$Z$104,'Final Ratings - Adults'!H$4)</f>
        <v>0</v>
      </c>
      <c r="I20" s="446">
        <f t="shared" si="4"/>
        <v>0</v>
      </c>
      <c r="J20" s="446">
        <f t="shared" si="5"/>
        <v>0</v>
      </c>
      <c r="K20" s="446">
        <f t="shared" si="2"/>
        <v>0</v>
      </c>
      <c r="L20" s="442" t="str">
        <f t="shared" si="3"/>
        <v/>
      </c>
      <c r="M20" s="434"/>
    </row>
    <row r="21" spans="1:13" customFormat="1" x14ac:dyDescent="0.25">
      <c r="A21" s="426"/>
      <c r="B21" s="523"/>
      <c r="C21" s="436" t="s">
        <v>375</v>
      </c>
      <c r="D21" s="446">
        <f>COUNTIFS(Validity!$D$4:$D$104,"Adults",Validity!$F$4:$F$104,'Final Ratings - Adults'!$C21,Validity!$Z$4:$Z$104,'Final Ratings - Adults'!D$4)</f>
        <v>0</v>
      </c>
      <c r="E21" s="446">
        <f>COUNTIFS(Validity!$D$4:$D$104,"Adults",Validity!$F$4:$F$104,'Final Ratings - Adults'!$C21,Validity!$Z$4:$Z$104,'Final Ratings - Adults'!E$4)</f>
        <v>0</v>
      </c>
      <c r="F21" s="446">
        <f>COUNTIFS(Validity!$D$4:$D$104,"Adults",Validity!$F$4:$F$104,'Final Ratings - Adults'!$C21,Validity!$Z$4:$Z$104,'Final Ratings - Adults'!F$4)</f>
        <v>0</v>
      </c>
      <c r="G21" s="446">
        <f>COUNTIFS(Validity!$D$4:$D$104,"Adults",Validity!$F$4:$F$104,'Final Ratings - Adults'!$C21,Validity!$Z$4:$Z$104,'Final Ratings - Adults'!G$4)</f>
        <v>0</v>
      </c>
      <c r="H21" s="442">
        <f>COUNTIFS(Validity!$D$4:$D$104,"Adults",Validity!$F$4:$F$104,'Final Ratings - Adults'!$C21,Validity!$Z$4:$Z$104,'Final Ratings - Adults'!H$4)</f>
        <v>0</v>
      </c>
      <c r="I21" s="446">
        <f t="shared" si="4"/>
        <v>0</v>
      </c>
      <c r="J21" s="446">
        <f t="shared" si="5"/>
        <v>0</v>
      </c>
      <c r="K21" s="446">
        <f t="shared" si="2"/>
        <v>0</v>
      </c>
      <c r="L21" s="442" t="str">
        <f t="shared" si="3"/>
        <v/>
      </c>
      <c r="M21" s="434"/>
    </row>
    <row r="22" spans="1:13" customFormat="1" ht="15.75" thickBot="1" x14ac:dyDescent="0.3">
      <c r="A22" s="426"/>
      <c r="B22" s="524"/>
      <c r="C22" s="437" t="s">
        <v>440</v>
      </c>
      <c r="D22" s="447">
        <f>COUNTIFS(Validity!$D$4:$D$104,"Adults",Validity!$F$4:$F$104,'Final Ratings - Adults'!$C22,Validity!$Z$4:$Z$104,'Final Ratings - Adults'!D$4)</f>
        <v>0</v>
      </c>
      <c r="E22" s="447">
        <f>COUNTIFS(Validity!$D$4:$D$104,"Adults",Validity!$F$4:$F$104,'Final Ratings - Adults'!$C22,Validity!$Z$4:$Z$104,'Final Ratings - Adults'!E$4)</f>
        <v>0</v>
      </c>
      <c r="F22" s="447">
        <f>COUNTIFS(Validity!$D$4:$D$104,"Adults",Validity!$F$4:$F$104,'Final Ratings - Adults'!$C22,Validity!$Z$4:$Z$104,'Final Ratings - Adults'!F$4)</f>
        <v>0</v>
      </c>
      <c r="G22" s="447">
        <f>COUNTIFS(Validity!$D$4:$D$104,"Adults",Validity!$F$4:$F$104,'Final Ratings - Adults'!$C22,Validity!$Z$4:$Z$104,'Final Ratings - Adults'!G$4)</f>
        <v>0</v>
      </c>
      <c r="H22" s="484">
        <f>COUNTIFS(Validity!$D$4:$D$104,"Adults",Validity!$F$4:$F$104,'Final Ratings - Adults'!$C22,Validity!$Z$4:$Z$104,'Final Ratings - Adults'!H$4)</f>
        <v>0</v>
      </c>
      <c r="I22" s="487">
        <f t="shared" si="4"/>
        <v>0</v>
      </c>
      <c r="J22" s="485">
        <f t="shared" si="5"/>
        <v>0</v>
      </c>
      <c r="K22" s="485">
        <f t="shared" si="2"/>
        <v>0</v>
      </c>
      <c r="L22" s="486" t="str">
        <f t="shared" si="3"/>
        <v/>
      </c>
      <c r="M22" s="434"/>
    </row>
    <row r="23" spans="1:13" customFormat="1" ht="15.75" thickTop="1" x14ac:dyDescent="0.25">
      <c r="A23" s="426"/>
      <c r="B23" s="525" t="s">
        <v>429</v>
      </c>
      <c r="C23" s="435" t="s">
        <v>580</v>
      </c>
      <c r="D23" s="448">
        <f>COUNTIFS(Validity!$D$4:$D$104,"Adults",Validity!$F$4:$F$104,'Final Ratings - Adults'!$C23,Validity!$Z$4:$Z$104,'Final Ratings - Adults'!D$4)</f>
        <v>0</v>
      </c>
      <c r="E23" s="448">
        <f>COUNTIFS(Validity!$D$4:$D$104,"Adults",Validity!$F$4:$F$104,'Final Ratings - Adults'!$C23,Validity!$Z$4:$Z$104,'Final Ratings - Adults'!E$4)</f>
        <v>0</v>
      </c>
      <c r="F23" s="448">
        <f>COUNTIFS(Validity!$D$4:$D$104,"Adults",Validity!$F$4:$F$104,'Final Ratings - Adults'!$C23,Validity!$Z$4:$Z$104,'Final Ratings - Adults'!F$4)</f>
        <v>0</v>
      </c>
      <c r="G23" s="448">
        <f>COUNTIFS(Validity!$D$4:$D$104,"Adults",Validity!$F$4:$F$104,'Final Ratings - Adults'!$C23,Validity!$Z$4:$Z$104,'Final Ratings - Adults'!G$4)</f>
        <v>0</v>
      </c>
      <c r="H23" s="443">
        <f>COUNTIFS(Validity!$D$4:$D$104,"Adults",Validity!$F$4:$F$104,'Final Ratings - Adults'!$C23,Validity!$Z$4:$Z$104,'Final Ratings - Adults'!H$4)</f>
        <v>0</v>
      </c>
      <c r="I23" s="449">
        <f t="shared" si="4"/>
        <v>0</v>
      </c>
      <c r="J23" s="449">
        <f t="shared" si="5"/>
        <v>0</v>
      </c>
      <c r="K23" s="449">
        <f t="shared" si="2"/>
        <v>0</v>
      </c>
      <c r="L23" s="444" t="str">
        <f t="shared" si="3"/>
        <v/>
      </c>
      <c r="M23" s="434"/>
    </row>
    <row r="24" spans="1:13" customFormat="1" x14ac:dyDescent="0.25">
      <c r="A24" s="426"/>
      <c r="B24" s="526"/>
      <c r="C24" s="436" t="s">
        <v>376</v>
      </c>
      <c r="D24" s="449">
        <f>COUNTIFS(Validity!$D$4:$D$104,"Adults",Validity!$F$4:$F$104,'Final Ratings - Adults'!$C24,Validity!$Z$4:$Z$104,'Final Ratings - Adults'!D$4)</f>
        <v>0</v>
      </c>
      <c r="E24" s="449">
        <f>COUNTIFS(Validity!$D$4:$D$104,"Adults",Validity!$F$4:$F$104,'Final Ratings - Adults'!$C24,Validity!$Z$4:$Z$104,'Final Ratings - Adults'!E$4)</f>
        <v>0</v>
      </c>
      <c r="F24" s="449">
        <f>COUNTIFS(Validity!$D$4:$D$104,"Adults",Validity!$F$4:$F$104,'Final Ratings - Adults'!$C24,Validity!$Z$4:$Z$104,'Final Ratings - Adults'!F$4)</f>
        <v>0</v>
      </c>
      <c r="G24" s="449">
        <f>COUNTIFS(Validity!$D$4:$D$104,"Adults",Validity!$F$4:$F$104,'Final Ratings - Adults'!$C24,Validity!$Z$4:$Z$104,'Final Ratings - Adults'!G$4)</f>
        <v>0</v>
      </c>
      <c r="H24" s="444">
        <f>COUNTIFS(Validity!$D$4:$D$104,"Adults",Validity!$F$4:$F$104,'Final Ratings - Adults'!$C24,Validity!$Z$4:$Z$104,'Final Ratings - Adults'!H$4)</f>
        <v>0</v>
      </c>
      <c r="I24" s="446">
        <f t="shared" si="4"/>
        <v>0</v>
      </c>
      <c r="J24" s="446">
        <f t="shared" si="5"/>
        <v>0</v>
      </c>
      <c r="K24" s="446">
        <f t="shared" si="2"/>
        <v>0</v>
      </c>
      <c r="L24" s="442" t="str">
        <f t="shared" si="3"/>
        <v/>
      </c>
      <c r="M24" s="434"/>
    </row>
    <row r="25" spans="1:13" customFormat="1" x14ac:dyDescent="0.25">
      <c r="A25" s="426"/>
      <c r="B25" s="526"/>
      <c r="C25" s="436" t="s">
        <v>593</v>
      </c>
      <c r="D25" s="446">
        <f>COUNTIFS(Validity!$D$4:$D$104,"Adults",Validity!$F$4:$F$104,'Final Ratings - Adults'!$C25,Validity!$Z$4:$Z$104,'Final Ratings - Adults'!D$4)</f>
        <v>0</v>
      </c>
      <c r="E25" s="446">
        <f>COUNTIFS(Validity!$D$4:$D$104,"Adults",Validity!$F$4:$F$104,'Final Ratings - Adults'!$C25,Validity!$Z$4:$Z$104,'Final Ratings - Adults'!E$4)</f>
        <v>0</v>
      </c>
      <c r="F25" s="446">
        <f>COUNTIFS(Validity!$D$4:$D$104,"Adults",Validity!$F$4:$F$104,'Final Ratings - Adults'!$C25,Validity!$Z$4:$Z$104,'Final Ratings - Adults'!F$4)</f>
        <v>0</v>
      </c>
      <c r="G25" s="446">
        <f>COUNTIFS(Validity!$D$4:$D$104,"Adults",Validity!$F$4:$F$104,'Final Ratings - Adults'!$C25,Validity!$Z$4:$Z$104,'Final Ratings - Adults'!G$4)</f>
        <v>0</v>
      </c>
      <c r="H25" s="442">
        <f>COUNTIFS(Validity!$D$4:$D$104,"Adults",Validity!$F$4:$F$104,'Final Ratings - Adults'!$C25,Validity!$Z$4:$Z$104,'Final Ratings - Adults'!H$4)</f>
        <v>0</v>
      </c>
      <c r="I25" s="446">
        <f t="shared" si="4"/>
        <v>0</v>
      </c>
      <c r="J25" s="446">
        <f t="shared" si="5"/>
        <v>0</v>
      </c>
      <c r="K25" s="446">
        <f t="shared" si="2"/>
        <v>0</v>
      </c>
      <c r="L25" s="442" t="str">
        <f t="shared" si="3"/>
        <v/>
      </c>
      <c r="M25" s="434"/>
    </row>
    <row r="26" spans="1:13" customFormat="1" x14ac:dyDescent="0.25">
      <c r="A26" s="426"/>
      <c r="B26" s="526"/>
      <c r="C26" s="433" t="s">
        <v>386</v>
      </c>
      <c r="D26" s="446">
        <f>COUNTIFS(Validity!$D$4:$D$104,"Adults",Validity!$F$4:$F$104,'Final Ratings - Adults'!$C26,Validity!$Z$4:$Z$104,'Final Ratings - Adults'!D$4)</f>
        <v>0</v>
      </c>
      <c r="E26" s="446">
        <f>COUNTIFS(Validity!$D$4:$D$104,"Adults",Validity!$F$4:$F$104,'Final Ratings - Adults'!$C26,Validity!$Z$4:$Z$104,'Final Ratings - Adults'!E$4)</f>
        <v>0</v>
      </c>
      <c r="F26" s="446">
        <f>COUNTIFS(Validity!$D$4:$D$104,"Adults",Validity!$F$4:$F$104,'Final Ratings - Adults'!$C26,Validity!$Z$4:$Z$104,'Final Ratings - Adults'!F$4)</f>
        <v>0</v>
      </c>
      <c r="G26" s="446">
        <f>COUNTIFS(Validity!$D$4:$D$104,"Adults",Validity!$F$4:$F$104,'Final Ratings - Adults'!$C26,Validity!$Z$4:$Z$104,'Final Ratings - Adults'!G$4)</f>
        <v>0</v>
      </c>
      <c r="H26" s="442">
        <f>COUNTIFS(Validity!$D$4:$D$104,"Adults",Validity!$F$4:$F$104,'Final Ratings - Adults'!$C26,Validity!$Z$4:$Z$104,'Final Ratings - Adults'!H$4)</f>
        <v>0</v>
      </c>
      <c r="I26" s="446">
        <f t="shared" si="4"/>
        <v>0</v>
      </c>
      <c r="J26" s="446">
        <f t="shared" si="5"/>
        <v>0</v>
      </c>
      <c r="K26" s="446">
        <f t="shared" si="2"/>
        <v>0</v>
      </c>
      <c r="L26" s="442" t="str">
        <f t="shared" si="3"/>
        <v/>
      </c>
      <c r="M26" s="434"/>
    </row>
    <row r="27" spans="1:13" customFormat="1" x14ac:dyDescent="0.25">
      <c r="A27" s="424"/>
      <c r="B27" s="526"/>
      <c r="C27" s="436" t="s">
        <v>594</v>
      </c>
      <c r="D27" s="446">
        <f>COUNTIFS(Validity!$D$4:$D$104,"Adults",Validity!$F$4:$F$104,'Final Ratings - Adults'!$C27,Validity!$Z$4:$Z$104,'Final Ratings - Adults'!D$4)</f>
        <v>0</v>
      </c>
      <c r="E27" s="446">
        <f>COUNTIFS(Validity!$D$4:$D$104,"Adults",Validity!$F$4:$F$104,'Final Ratings - Adults'!$C27,Validity!$Z$4:$Z$104,'Final Ratings - Adults'!E$4)</f>
        <v>0</v>
      </c>
      <c r="F27" s="446">
        <f>COUNTIFS(Validity!$D$4:$D$104,"Adults",Validity!$F$4:$F$104,'Final Ratings - Adults'!$C27,Validity!$Z$4:$Z$104,'Final Ratings - Adults'!F$4)</f>
        <v>0</v>
      </c>
      <c r="G27" s="446">
        <f>COUNTIFS(Validity!$D$4:$D$104,"Adults",Validity!$F$4:$F$104,'Final Ratings - Adults'!$C27,Validity!$Z$4:$Z$104,'Final Ratings - Adults'!G$4)</f>
        <v>0</v>
      </c>
      <c r="H27" s="442">
        <f>COUNTIFS(Validity!$D$4:$D$104,"Adults",Validity!$F$4:$F$104,'Final Ratings - Adults'!$C27,Validity!$Z$4:$Z$104,'Final Ratings - Adults'!H$4)</f>
        <v>0</v>
      </c>
      <c r="I27" s="446">
        <f t="shared" si="4"/>
        <v>0</v>
      </c>
      <c r="J27" s="446">
        <f t="shared" si="5"/>
        <v>0</v>
      </c>
      <c r="K27" s="446">
        <f t="shared" si="2"/>
        <v>0</v>
      </c>
      <c r="L27" s="442" t="str">
        <f t="shared" si="3"/>
        <v/>
      </c>
      <c r="M27" s="434"/>
    </row>
    <row r="28" spans="1:13" customFormat="1" x14ac:dyDescent="0.25">
      <c r="A28" s="424"/>
      <c r="B28" s="526"/>
      <c r="C28" s="433" t="s">
        <v>595</v>
      </c>
      <c r="D28" s="446">
        <f>COUNTIFS(Validity!$D$4:$D$104,"Adults",Validity!$F$4:$F$104,'Final Ratings - Adults'!$C28,Validity!$Z$4:$Z$104,'Final Ratings - Adults'!D$4)</f>
        <v>0</v>
      </c>
      <c r="E28" s="446">
        <f>COUNTIFS(Validity!$D$4:$D$104,"Adults",Validity!$F$4:$F$104,'Final Ratings - Adults'!$C28,Validity!$Z$4:$Z$104,'Final Ratings - Adults'!E$4)</f>
        <v>0</v>
      </c>
      <c r="F28" s="446">
        <f>COUNTIFS(Validity!$D$4:$D$104,"Adults",Validity!$F$4:$F$104,'Final Ratings - Adults'!$C28,Validity!$Z$4:$Z$104,'Final Ratings - Adults'!F$4)</f>
        <v>0</v>
      </c>
      <c r="G28" s="446">
        <f>COUNTIFS(Validity!$D$4:$D$104,"Adults",Validity!$F$4:$F$104,'Final Ratings - Adults'!$C28,Validity!$Z$4:$Z$104,'Final Ratings - Adults'!G$4)</f>
        <v>0</v>
      </c>
      <c r="H28" s="442">
        <f>COUNTIFS(Validity!$D$4:$D$104,"Adults",Validity!$F$4:$F$104,'Final Ratings - Adults'!$C28,Validity!$Z$4:$Z$104,'Final Ratings - Adults'!H$4)</f>
        <v>0</v>
      </c>
      <c r="I28" s="446">
        <f t="shared" si="4"/>
        <v>0</v>
      </c>
      <c r="J28" s="446">
        <f t="shared" si="5"/>
        <v>0</v>
      </c>
      <c r="K28" s="446">
        <f t="shared" si="2"/>
        <v>0</v>
      </c>
      <c r="L28" s="442" t="str">
        <f t="shared" si="3"/>
        <v/>
      </c>
      <c r="M28" s="434"/>
    </row>
    <row r="29" spans="1:13" customFormat="1" ht="15.75" thickBot="1" x14ac:dyDescent="0.3">
      <c r="A29" s="424"/>
      <c r="B29" s="526"/>
      <c r="C29" s="437" t="s">
        <v>441</v>
      </c>
      <c r="D29" s="447">
        <f>COUNTIFS(Validity!$D$4:$D$104,"Adults",Validity!$F$4:$F$104,'Final Ratings - Adults'!$C29,Validity!$Z$4:$Z$104,'Final Ratings - Adults'!D$4)</f>
        <v>0</v>
      </c>
      <c r="E29" s="447">
        <f>COUNTIFS(Validity!$D$4:$D$104,"Adults",Validity!$F$4:$F$104,'Final Ratings - Adults'!$C29,Validity!$Z$4:$Z$104,'Final Ratings - Adults'!E$4)</f>
        <v>0</v>
      </c>
      <c r="F29" s="447">
        <f>COUNTIFS(Validity!$D$4:$D$104,"Adults",Validity!$F$4:$F$104,'Final Ratings - Adults'!$C29,Validity!$Z$4:$Z$104,'Final Ratings - Adults'!F$4)</f>
        <v>0</v>
      </c>
      <c r="G29" s="447">
        <f>COUNTIFS(Validity!$D$4:$D$104,"Adults",Validity!$F$4:$F$104,'Final Ratings - Adults'!$C29,Validity!$Z$4:$Z$104,'Final Ratings - Adults'!G$4)</f>
        <v>0</v>
      </c>
      <c r="H29" s="484">
        <f>COUNTIFS(Validity!$D$4:$D$104,"Adults",Validity!$F$4:$F$104,'Final Ratings - Adults'!$C29,Validity!$Z$4:$Z$104,'Final Ratings - Adults'!H$4)</f>
        <v>0</v>
      </c>
      <c r="I29" s="487">
        <f t="shared" si="4"/>
        <v>0</v>
      </c>
      <c r="J29" s="485">
        <f t="shared" si="5"/>
        <v>0</v>
      </c>
      <c r="K29" s="485">
        <f t="shared" si="2"/>
        <v>0</v>
      </c>
      <c r="L29" s="486" t="str">
        <f t="shared" si="3"/>
        <v/>
      </c>
      <c r="M29" s="434"/>
    </row>
    <row r="30" spans="1:13" customFormat="1" ht="15.75" thickTop="1" x14ac:dyDescent="0.25">
      <c r="A30" s="424"/>
      <c r="B30" s="517" t="s">
        <v>342</v>
      </c>
      <c r="C30" s="435" t="s">
        <v>581</v>
      </c>
      <c r="D30" s="448">
        <f>COUNTIFS(Validity!$D$4:$D$104,"Adults",Validity!$F$4:$F$104,'Final Ratings - Adults'!$C30,Validity!$Z$4:$Z$104,'Final Ratings - Adults'!D$4)</f>
        <v>0</v>
      </c>
      <c r="E30" s="448">
        <f>COUNTIFS(Validity!$D$4:$D$104,"Adults",Validity!$F$4:$F$104,'Final Ratings - Adults'!$C30,Validity!$Z$4:$Z$104,'Final Ratings - Adults'!E$4)</f>
        <v>0</v>
      </c>
      <c r="F30" s="448">
        <f>COUNTIFS(Validity!$D$4:$D$104,"Adults",Validity!$F$4:$F$104,'Final Ratings - Adults'!$C30,Validity!$Z$4:$Z$104,'Final Ratings - Adults'!F$4)</f>
        <v>0</v>
      </c>
      <c r="G30" s="448">
        <f>COUNTIFS(Validity!$D$4:$D$104,"Adults",Validity!$F$4:$F$104,'Final Ratings - Adults'!$C30,Validity!$Z$4:$Z$104,'Final Ratings - Adults'!G$4)</f>
        <v>0</v>
      </c>
      <c r="H30" s="443">
        <f>COUNTIFS(Validity!$D$4:$D$104,"Adults",Validity!$F$4:$F$104,'Final Ratings - Adults'!$C30,Validity!$Z$4:$Z$104,'Final Ratings - Adults'!H$4)</f>
        <v>0</v>
      </c>
      <c r="I30" s="449">
        <f t="shared" si="4"/>
        <v>0</v>
      </c>
      <c r="J30" s="449">
        <f t="shared" si="5"/>
        <v>0</v>
      </c>
      <c r="K30" s="449">
        <f t="shared" si="2"/>
        <v>0</v>
      </c>
      <c r="L30" s="444" t="str">
        <f t="shared" si="3"/>
        <v/>
      </c>
      <c r="M30" s="434"/>
    </row>
    <row r="31" spans="1:13" customFormat="1" x14ac:dyDescent="0.25">
      <c r="A31" s="424"/>
      <c r="B31" s="518"/>
      <c r="C31" s="436" t="s">
        <v>380</v>
      </c>
      <c r="D31" s="446">
        <f>COUNTIFS(Validity!$D$4:$D$104,"Adults",Validity!$F$4:$F$104,'Final Ratings - Adults'!$C31,Validity!$Z$4:$Z$104,'Final Ratings - Adults'!D$4)</f>
        <v>0</v>
      </c>
      <c r="E31" s="446">
        <f>COUNTIFS(Validity!$D$4:$D$104,"Adults",Validity!$F$4:$F$104,'Final Ratings - Adults'!$C31,Validity!$Z$4:$Z$104,'Final Ratings - Adults'!E$4)</f>
        <v>0</v>
      </c>
      <c r="F31" s="446">
        <f>COUNTIFS(Validity!$D$4:$D$104,"Adults",Validity!$F$4:$F$104,'Final Ratings - Adults'!$C31,Validity!$Z$4:$Z$104,'Final Ratings - Adults'!F$4)</f>
        <v>0</v>
      </c>
      <c r="G31" s="446">
        <f>COUNTIFS(Validity!$D$4:$D$104,"Adults",Validity!$F$4:$F$104,'Final Ratings - Adults'!$C31,Validity!$Z$4:$Z$104,'Final Ratings - Adults'!G$4)</f>
        <v>0</v>
      </c>
      <c r="H31" s="442">
        <f>COUNTIFS(Validity!$D$4:$D$104,"Adults",Validity!$F$4:$F$104,'Final Ratings - Adults'!$C31,Validity!$Z$4:$Z$104,'Final Ratings - Adults'!H$4)</f>
        <v>0</v>
      </c>
      <c r="I31" s="446">
        <f t="shared" si="4"/>
        <v>0</v>
      </c>
      <c r="J31" s="446">
        <f t="shared" si="5"/>
        <v>0</v>
      </c>
      <c r="K31" s="446">
        <f t="shared" si="2"/>
        <v>0</v>
      </c>
      <c r="L31" s="442" t="str">
        <f t="shared" si="3"/>
        <v/>
      </c>
      <c r="M31" s="434"/>
    </row>
    <row r="32" spans="1:13" customFormat="1" x14ac:dyDescent="0.25">
      <c r="A32" s="424"/>
      <c r="B32" s="518"/>
      <c r="C32" s="436" t="s">
        <v>381</v>
      </c>
      <c r="D32" s="446">
        <f>COUNTIFS(Validity!$D$4:$D$104,"Adults",Validity!$F$4:$F$104,'Final Ratings - Adults'!$C32,Validity!$Z$4:$Z$104,'Final Ratings - Adults'!D$4)</f>
        <v>0</v>
      </c>
      <c r="E32" s="446">
        <f>COUNTIFS(Validity!$D$4:$D$104,"Adults",Validity!$F$4:$F$104,'Final Ratings - Adults'!$C32,Validity!$Z$4:$Z$104,'Final Ratings - Adults'!E$4)</f>
        <v>0</v>
      </c>
      <c r="F32" s="446">
        <f>COUNTIFS(Validity!$D$4:$D$104,"Adults",Validity!$F$4:$F$104,'Final Ratings - Adults'!$C32,Validity!$Z$4:$Z$104,'Final Ratings - Adults'!F$4)</f>
        <v>0</v>
      </c>
      <c r="G32" s="446">
        <f>COUNTIFS(Validity!$D$4:$D$104,"Adults",Validity!$F$4:$F$104,'Final Ratings - Adults'!$C32,Validity!$Z$4:$Z$104,'Final Ratings - Adults'!G$4)</f>
        <v>0</v>
      </c>
      <c r="H32" s="442">
        <f>COUNTIFS(Validity!$D$4:$D$104,"Adults",Validity!$F$4:$F$104,'Final Ratings - Adults'!$C32,Validity!$Z$4:$Z$104,'Final Ratings - Adults'!H$4)</f>
        <v>0</v>
      </c>
      <c r="I32" s="446">
        <f t="shared" si="4"/>
        <v>0</v>
      </c>
      <c r="J32" s="446">
        <f t="shared" si="5"/>
        <v>0</v>
      </c>
      <c r="K32" s="446">
        <f t="shared" si="2"/>
        <v>0</v>
      </c>
      <c r="L32" s="442" t="str">
        <f t="shared" si="3"/>
        <v/>
      </c>
      <c r="M32" s="434"/>
    </row>
    <row r="33" spans="1:13" customFormat="1" x14ac:dyDescent="0.25">
      <c r="A33" s="424"/>
      <c r="B33" s="518"/>
      <c r="C33" s="436" t="s">
        <v>382</v>
      </c>
      <c r="D33" s="446">
        <f>COUNTIFS(Validity!$D$4:$D$104,"Adults",Validity!$F$4:$F$104,'Final Ratings - Adults'!$C33,Validity!$Z$4:$Z$104,'Final Ratings - Adults'!D$4)</f>
        <v>0</v>
      </c>
      <c r="E33" s="446">
        <f>COUNTIFS(Validity!$D$4:$D$104,"Adults",Validity!$F$4:$F$104,'Final Ratings - Adults'!$C33,Validity!$Z$4:$Z$104,'Final Ratings - Adults'!E$4)</f>
        <v>0</v>
      </c>
      <c r="F33" s="446">
        <f>COUNTIFS(Validity!$D$4:$D$104,"Adults",Validity!$F$4:$F$104,'Final Ratings - Adults'!$C33,Validity!$Z$4:$Z$104,'Final Ratings - Adults'!F$4)</f>
        <v>0</v>
      </c>
      <c r="G33" s="446">
        <f>COUNTIFS(Validity!$D$4:$D$104,"Adults",Validity!$F$4:$F$104,'Final Ratings - Adults'!$C33,Validity!$Z$4:$Z$104,'Final Ratings - Adults'!G$4)</f>
        <v>0</v>
      </c>
      <c r="H33" s="442">
        <f>COUNTIFS(Validity!$D$4:$D$104,"Adults",Validity!$F$4:$F$104,'Final Ratings - Adults'!$C33,Validity!$Z$4:$Z$104,'Final Ratings - Adults'!H$4)</f>
        <v>0</v>
      </c>
      <c r="I33" s="446">
        <f t="shared" si="4"/>
        <v>0</v>
      </c>
      <c r="J33" s="446">
        <f t="shared" si="5"/>
        <v>0</v>
      </c>
      <c r="K33" s="446">
        <f t="shared" si="2"/>
        <v>0</v>
      </c>
      <c r="L33" s="442" t="str">
        <f t="shared" si="3"/>
        <v/>
      </c>
      <c r="M33" s="434"/>
    </row>
    <row r="34" spans="1:13" customFormat="1" x14ac:dyDescent="0.25">
      <c r="A34" s="424"/>
      <c r="B34" s="518"/>
      <c r="C34" s="436" t="s">
        <v>383</v>
      </c>
      <c r="D34" s="446">
        <f>COUNTIFS(Validity!$D$4:$D$104,"Adults",Validity!$F$4:$F$104,'Final Ratings - Adults'!$C34,Validity!$Z$4:$Z$104,'Final Ratings - Adults'!D$4)</f>
        <v>0</v>
      </c>
      <c r="E34" s="446">
        <f>COUNTIFS(Validity!$D$4:$D$104,"Adults",Validity!$F$4:$F$104,'Final Ratings - Adults'!$C34,Validity!$Z$4:$Z$104,'Final Ratings - Adults'!E$4)</f>
        <v>0</v>
      </c>
      <c r="F34" s="446">
        <f>COUNTIFS(Validity!$D$4:$D$104,"Adults",Validity!$F$4:$F$104,'Final Ratings - Adults'!$C34,Validity!$Z$4:$Z$104,'Final Ratings - Adults'!F$4)</f>
        <v>0</v>
      </c>
      <c r="G34" s="446">
        <f>COUNTIFS(Validity!$D$4:$D$104,"Adults",Validity!$F$4:$F$104,'Final Ratings - Adults'!$C34,Validity!$Z$4:$Z$104,'Final Ratings - Adults'!G$4)</f>
        <v>0</v>
      </c>
      <c r="H34" s="442">
        <f>COUNTIFS(Validity!$D$4:$D$104,"Adults",Validity!$F$4:$F$104,'Final Ratings - Adults'!$C34,Validity!$Z$4:$Z$104,'Final Ratings - Adults'!H$4)</f>
        <v>0</v>
      </c>
      <c r="I34" s="446">
        <f t="shared" si="4"/>
        <v>0</v>
      </c>
      <c r="J34" s="446">
        <f t="shared" si="5"/>
        <v>0</v>
      </c>
      <c r="K34" s="446">
        <f t="shared" si="2"/>
        <v>0</v>
      </c>
      <c r="L34" s="442" t="str">
        <f t="shared" si="3"/>
        <v/>
      </c>
      <c r="M34" s="434"/>
    </row>
    <row r="35" spans="1:13" customFormat="1" x14ac:dyDescent="0.25">
      <c r="A35" s="424"/>
      <c r="B35" s="518"/>
      <c r="C35" s="436" t="s">
        <v>384</v>
      </c>
      <c r="D35" s="446">
        <f>COUNTIFS(Validity!$D$4:$D$104,"Adults",Validity!$F$4:$F$104,'Final Ratings - Adults'!$C35,Validity!$Z$4:$Z$104,'Final Ratings - Adults'!D$4)</f>
        <v>0</v>
      </c>
      <c r="E35" s="446">
        <f>COUNTIFS(Validity!$D$4:$D$104,"Adults",Validity!$F$4:$F$104,'Final Ratings - Adults'!$C35,Validity!$Z$4:$Z$104,'Final Ratings - Adults'!E$4)</f>
        <v>0</v>
      </c>
      <c r="F35" s="446">
        <f>COUNTIFS(Validity!$D$4:$D$104,"Adults",Validity!$F$4:$F$104,'Final Ratings - Adults'!$C35,Validity!$Z$4:$Z$104,'Final Ratings - Adults'!F$4)</f>
        <v>0</v>
      </c>
      <c r="G35" s="446">
        <f>COUNTIFS(Validity!$D$4:$D$104,"Adults",Validity!$F$4:$F$104,'Final Ratings - Adults'!$C35,Validity!$Z$4:$Z$104,'Final Ratings - Adults'!G$4)</f>
        <v>0</v>
      </c>
      <c r="H35" s="442">
        <f>COUNTIFS(Validity!$D$4:$D$104,"Adults",Validity!$F$4:$F$104,'Final Ratings - Adults'!$C35,Validity!$Z$4:$Z$104,'Final Ratings - Adults'!H$4)</f>
        <v>0</v>
      </c>
      <c r="I35" s="446">
        <f t="shared" si="4"/>
        <v>0</v>
      </c>
      <c r="J35" s="446">
        <f t="shared" si="5"/>
        <v>0</v>
      </c>
      <c r="K35" s="446">
        <f t="shared" si="2"/>
        <v>0</v>
      </c>
      <c r="L35" s="442" t="str">
        <f t="shared" si="3"/>
        <v/>
      </c>
      <c r="M35" s="434"/>
    </row>
    <row r="36" spans="1:13" customFormat="1" x14ac:dyDescent="0.25">
      <c r="A36" s="424"/>
      <c r="B36" s="518"/>
      <c r="C36" s="436" t="s">
        <v>385</v>
      </c>
      <c r="D36" s="446">
        <f>COUNTIFS(Validity!$D$4:$D$104,"Adults",Validity!$F$4:$F$104,'Final Ratings - Adults'!$C36,Validity!$Z$4:$Z$104,'Final Ratings - Adults'!D$4)</f>
        <v>0</v>
      </c>
      <c r="E36" s="446">
        <f>COUNTIFS(Validity!$D$4:$D$104,"Adults",Validity!$F$4:$F$104,'Final Ratings - Adults'!$C36,Validity!$Z$4:$Z$104,'Final Ratings - Adults'!E$4)</f>
        <v>0</v>
      </c>
      <c r="F36" s="446">
        <f>COUNTIFS(Validity!$D$4:$D$104,"Adults",Validity!$F$4:$F$104,'Final Ratings - Adults'!$C36,Validity!$Z$4:$Z$104,'Final Ratings - Adults'!F$4)</f>
        <v>0</v>
      </c>
      <c r="G36" s="446">
        <f>COUNTIFS(Validity!$D$4:$D$104,"Adults",Validity!$F$4:$F$104,'Final Ratings - Adults'!$C36,Validity!$Z$4:$Z$104,'Final Ratings - Adults'!G$4)</f>
        <v>0</v>
      </c>
      <c r="H36" s="442">
        <f>COUNTIFS(Validity!$D$4:$D$104,"Adults",Validity!$F$4:$F$104,'Final Ratings - Adults'!$C36,Validity!$Z$4:$Z$104,'Final Ratings - Adults'!H$4)</f>
        <v>0</v>
      </c>
      <c r="I36" s="446">
        <f t="shared" si="4"/>
        <v>0</v>
      </c>
      <c r="J36" s="446">
        <f t="shared" si="5"/>
        <v>0</v>
      </c>
      <c r="K36" s="446">
        <f t="shared" si="2"/>
        <v>0</v>
      </c>
      <c r="L36" s="442" t="str">
        <f t="shared" si="3"/>
        <v/>
      </c>
      <c r="M36" s="434"/>
    </row>
    <row r="37" spans="1:13" customFormat="1" ht="15.75" thickBot="1" x14ac:dyDescent="0.3">
      <c r="A37" s="424"/>
      <c r="B37" s="518"/>
      <c r="C37" s="437" t="s">
        <v>442</v>
      </c>
      <c r="D37" s="447">
        <f>COUNTIFS(Validity!$D$4:$D$104,"Adults",Validity!$F$4:$F$104,'Final Ratings - Adults'!$C37,Validity!$Z$4:$Z$104,'Final Ratings - Adults'!D$4)</f>
        <v>0</v>
      </c>
      <c r="E37" s="447">
        <f>COUNTIFS(Validity!$D$4:$D$104,"Adults",Validity!$F$4:$F$104,'Final Ratings - Adults'!$C37,Validity!$Z$4:$Z$104,'Final Ratings - Adults'!E$4)</f>
        <v>0</v>
      </c>
      <c r="F37" s="447">
        <f>COUNTIFS(Validity!$D$4:$D$104,"Adults",Validity!$F$4:$F$104,'Final Ratings - Adults'!$C37,Validity!$Z$4:$Z$104,'Final Ratings - Adults'!F$4)</f>
        <v>0</v>
      </c>
      <c r="G37" s="447">
        <f>COUNTIFS(Validity!$D$4:$D$104,"Adults",Validity!$F$4:$F$104,'Final Ratings - Adults'!$C37,Validity!$Z$4:$Z$104,'Final Ratings - Adults'!G$4)</f>
        <v>0</v>
      </c>
      <c r="H37" s="484">
        <f>COUNTIFS(Validity!$D$4:$D$104,"Adults",Validity!$F$4:$F$104,'Final Ratings - Adults'!$C37,Validity!$Z$4:$Z$104,'Final Ratings - Adults'!H$4)</f>
        <v>0</v>
      </c>
      <c r="I37" s="487">
        <f t="shared" si="4"/>
        <v>0</v>
      </c>
      <c r="J37" s="485">
        <f t="shared" si="5"/>
        <v>0</v>
      </c>
      <c r="K37" s="485">
        <f t="shared" si="2"/>
        <v>0</v>
      </c>
      <c r="L37" s="486" t="str">
        <f t="shared" si="3"/>
        <v/>
      </c>
      <c r="M37" s="434"/>
    </row>
    <row r="38" spans="1:13" customFormat="1" ht="15.75" thickTop="1" x14ac:dyDescent="0.25">
      <c r="A38" s="424"/>
      <c r="B38" s="517" t="s">
        <v>359</v>
      </c>
      <c r="C38" s="435" t="s">
        <v>582</v>
      </c>
      <c r="D38" s="448">
        <f>COUNTIFS(Validity!$D$4:$D$104,"Adults",Validity!$F$4:$F$104,'Final Ratings - Adults'!$C38,Validity!$Z$4:$Z$104,'Final Ratings - Adults'!D$4)</f>
        <v>0</v>
      </c>
      <c r="E38" s="448">
        <f>COUNTIFS(Validity!$D$4:$D$104,"Adults",Validity!$F$4:$F$104,'Final Ratings - Adults'!$C38,Validity!$Z$4:$Z$104,'Final Ratings - Adults'!E$4)</f>
        <v>0</v>
      </c>
      <c r="F38" s="448">
        <f>COUNTIFS(Validity!$D$4:$D$104,"Adults",Validity!$F$4:$F$104,'Final Ratings - Adults'!$C38,Validity!$Z$4:$Z$104,'Final Ratings - Adults'!F$4)</f>
        <v>0</v>
      </c>
      <c r="G38" s="448">
        <f>COUNTIFS(Validity!$D$4:$D$104,"Adults",Validity!$F$4:$F$104,'Final Ratings - Adults'!$C38,Validity!$Z$4:$Z$104,'Final Ratings - Adults'!G$4)</f>
        <v>0</v>
      </c>
      <c r="H38" s="443">
        <f>COUNTIFS(Validity!$D$4:$D$104,"Adults",Validity!$F$4:$F$104,'Final Ratings - Adults'!$C38,Validity!$Z$4:$Z$104,'Final Ratings - Adults'!H$4)</f>
        <v>0</v>
      </c>
      <c r="I38" s="449">
        <f t="shared" si="4"/>
        <v>0</v>
      </c>
      <c r="J38" s="449">
        <f t="shared" si="5"/>
        <v>0</v>
      </c>
      <c r="K38" s="449">
        <f t="shared" si="2"/>
        <v>0</v>
      </c>
      <c r="L38" s="444" t="str">
        <f t="shared" si="3"/>
        <v/>
      </c>
      <c r="M38" s="434"/>
    </row>
    <row r="39" spans="1:13" customFormat="1" x14ac:dyDescent="0.25">
      <c r="A39" s="424"/>
      <c r="B39" s="518"/>
      <c r="C39" s="436" t="s">
        <v>387</v>
      </c>
      <c r="D39" s="446">
        <f>COUNTIFS(Validity!$D$4:$D$104,"Adults",Validity!$F$4:$F$104,'Final Ratings - Adults'!$C39,Validity!$Z$4:$Z$104,'Final Ratings - Adults'!D$4)</f>
        <v>0</v>
      </c>
      <c r="E39" s="446">
        <f>COUNTIFS(Validity!$D$4:$D$104,"Adults",Validity!$F$4:$F$104,'Final Ratings - Adults'!$C39,Validity!$Z$4:$Z$104,'Final Ratings - Adults'!E$4)</f>
        <v>0</v>
      </c>
      <c r="F39" s="446">
        <f>COUNTIFS(Validity!$D$4:$D$104,"Adults",Validity!$F$4:$F$104,'Final Ratings - Adults'!$C39,Validity!$Z$4:$Z$104,'Final Ratings - Adults'!F$4)</f>
        <v>0</v>
      </c>
      <c r="G39" s="446">
        <f>COUNTIFS(Validity!$D$4:$D$104,"Adults",Validity!$F$4:$F$104,'Final Ratings - Adults'!$C39,Validity!$Z$4:$Z$104,'Final Ratings - Adults'!G$4)</f>
        <v>0</v>
      </c>
      <c r="H39" s="442">
        <f>COUNTIFS(Validity!$D$4:$D$104,"Adults",Validity!$F$4:$F$104,'Final Ratings - Adults'!$C39,Validity!$Z$4:$Z$104,'Final Ratings - Adults'!H$4)</f>
        <v>0</v>
      </c>
      <c r="I39" s="446">
        <f t="shared" si="4"/>
        <v>0</v>
      </c>
      <c r="J39" s="446">
        <f t="shared" si="5"/>
        <v>0</v>
      </c>
      <c r="K39" s="446">
        <f t="shared" si="2"/>
        <v>0</v>
      </c>
      <c r="L39" s="442" t="str">
        <f t="shared" si="3"/>
        <v/>
      </c>
      <c r="M39" s="434"/>
    </row>
    <row r="40" spans="1:13" customFormat="1" x14ac:dyDescent="0.25">
      <c r="A40" s="424"/>
      <c r="B40" s="518"/>
      <c r="C40" s="436" t="s">
        <v>388</v>
      </c>
      <c r="D40" s="446">
        <f>COUNTIFS(Validity!$D$4:$D$104,"Adults",Validity!$F$4:$F$104,'Final Ratings - Adults'!$C40,Validity!$Z$4:$Z$104,'Final Ratings - Adults'!D$4)</f>
        <v>0</v>
      </c>
      <c r="E40" s="446">
        <f>COUNTIFS(Validity!$D$4:$D$104,"Adults",Validity!$F$4:$F$104,'Final Ratings - Adults'!$C40,Validity!$Z$4:$Z$104,'Final Ratings - Adults'!E$4)</f>
        <v>0</v>
      </c>
      <c r="F40" s="446">
        <f>COUNTIFS(Validity!$D$4:$D$104,"Adults",Validity!$F$4:$F$104,'Final Ratings - Adults'!$C40,Validity!$Z$4:$Z$104,'Final Ratings - Adults'!F$4)</f>
        <v>0</v>
      </c>
      <c r="G40" s="446">
        <f>COUNTIFS(Validity!$D$4:$D$104,"Adults",Validity!$F$4:$F$104,'Final Ratings - Adults'!$C40,Validity!$Z$4:$Z$104,'Final Ratings - Adults'!G$4)</f>
        <v>0</v>
      </c>
      <c r="H40" s="442">
        <f>COUNTIFS(Validity!$D$4:$D$104,"Adults",Validity!$F$4:$F$104,'Final Ratings - Adults'!$C40,Validity!$Z$4:$Z$104,'Final Ratings - Adults'!H$4)</f>
        <v>0</v>
      </c>
      <c r="I40" s="446">
        <f t="shared" si="4"/>
        <v>0</v>
      </c>
      <c r="J40" s="446">
        <f t="shared" si="5"/>
        <v>0</v>
      </c>
      <c r="K40" s="446">
        <f t="shared" si="2"/>
        <v>0</v>
      </c>
      <c r="L40" s="442" t="str">
        <f t="shared" si="3"/>
        <v/>
      </c>
      <c r="M40" s="434"/>
    </row>
    <row r="41" spans="1:13" customFormat="1" x14ac:dyDescent="0.25">
      <c r="A41" s="424"/>
      <c r="B41" s="518"/>
      <c r="C41" s="436" t="s">
        <v>389</v>
      </c>
      <c r="D41" s="446">
        <f>COUNTIFS(Validity!$D$4:$D$104,"Adults",Validity!$F$4:$F$104,'Final Ratings - Adults'!$C41,Validity!$Z$4:$Z$104,'Final Ratings - Adults'!D$4)</f>
        <v>0</v>
      </c>
      <c r="E41" s="446">
        <f>COUNTIFS(Validity!$D$4:$D$104,"Adults",Validity!$F$4:$F$104,'Final Ratings - Adults'!$C41,Validity!$Z$4:$Z$104,'Final Ratings - Adults'!E$4)</f>
        <v>0</v>
      </c>
      <c r="F41" s="446">
        <f>COUNTIFS(Validity!$D$4:$D$104,"Adults",Validity!$F$4:$F$104,'Final Ratings - Adults'!$C41,Validity!$Z$4:$Z$104,'Final Ratings - Adults'!F$4)</f>
        <v>0</v>
      </c>
      <c r="G41" s="446">
        <f>COUNTIFS(Validity!$D$4:$D$104,"Adults",Validity!$F$4:$F$104,'Final Ratings - Adults'!$C41,Validity!$Z$4:$Z$104,'Final Ratings - Adults'!G$4)</f>
        <v>0</v>
      </c>
      <c r="H41" s="442">
        <f>COUNTIFS(Validity!$D$4:$D$104,"Adults",Validity!$F$4:$F$104,'Final Ratings - Adults'!$C41,Validity!$Z$4:$Z$104,'Final Ratings - Adults'!H$4)</f>
        <v>0</v>
      </c>
      <c r="I41" s="446">
        <f t="shared" si="4"/>
        <v>0</v>
      </c>
      <c r="J41" s="446">
        <f t="shared" si="5"/>
        <v>0</v>
      </c>
      <c r="K41" s="446">
        <f t="shared" si="2"/>
        <v>0</v>
      </c>
      <c r="L41" s="442" t="str">
        <f t="shared" si="3"/>
        <v/>
      </c>
      <c r="M41" s="434"/>
    </row>
    <row r="42" spans="1:13" customFormat="1" x14ac:dyDescent="0.25">
      <c r="A42" s="424"/>
      <c r="B42" s="518"/>
      <c r="C42" s="436" t="s">
        <v>390</v>
      </c>
      <c r="D42" s="446">
        <f>COUNTIFS(Validity!$D$4:$D$104,"Adults",Validity!$F$4:$F$104,'Final Ratings - Adults'!$C42,Validity!$Z$4:$Z$104,'Final Ratings - Adults'!D$4)</f>
        <v>0</v>
      </c>
      <c r="E42" s="446">
        <f>COUNTIFS(Validity!$D$4:$D$104,"Adults",Validity!$F$4:$F$104,'Final Ratings - Adults'!$C42,Validity!$Z$4:$Z$104,'Final Ratings - Adults'!E$4)</f>
        <v>0</v>
      </c>
      <c r="F42" s="446">
        <f>COUNTIFS(Validity!$D$4:$D$104,"Adults",Validity!$F$4:$F$104,'Final Ratings - Adults'!$C42,Validity!$Z$4:$Z$104,'Final Ratings - Adults'!F$4)</f>
        <v>0</v>
      </c>
      <c r="G42" s="446">
        <f>COUNTIFS(Validity!$D$4:$D$104,"Adults",Validity!$F$4:$F$104,'Final Ratings - Adults'!$C42,Validity!$Z$4:$Z$104,'Final Ratings - Adults'!G$4)</f>
        <v>0</v>
      </c>
      <c r="H42" s="442">
        <f>COUNTIFS(Validity!$D$4:$D$104,"Adults",Validity!$F$4:$F$104,'Final Ratings - Adults'!$C42,Validity!$Z$4:$Z$104,'Final Ratings - Adults'!H$4)</f>
        <v>0</v>
      </c>
      <c r="I42" s="446">
        <f t="shared" si="4"/>
        <v>0</v>
      </c>
      <c r="J42" s="446">
        <f t="shared" si="5"/>
        <v>0</v>
      </c>
      <c r="K42" s="446">
        <f t="shared" si="2"/>
        <v>0</v>
      </c>
      <c r="L42" s="442" t="str">
        <f t="shared" si="3"/>
        <v/>
      </c>
      <c r="M42" s="434"/>
    </row>
    <row r="43" spans="1:13" customFormat="1" x14ac:dyDescent="0.25">
      <c r="A43" s="424"/>
      <c r="B43" s="518"/>
      <c r="C43" s="436" t="s">
        <v>391</v>
      </c>
      <c r="D43" s="446">
        <f>COUNTIFS(Validity!$D$4:$D$104,"Adults",Validity!$F$4:$F$104,'Final Ratings - Adults'!$C43,Validity!$Z$4:$Z$104,'Final Ratings - Adults'!D$4)</f>
        <v>0</v>
      </c>
      <c r="E43" s="446">
        <f>COUNTIFS(Validity!$D$4:$D$104,"Adults",Validity!$F$4:$F$104,'Final Ratings - Adults'!$C43,Validity!$Z$4:$Z$104,'Final Ratings - Adults'!E$4)</f>
        <v>0</v>
      </c>
      <c r="F43" s="446">
        <f>COUNTIFS(Validity!$D$4:$D$104,"Adults",Validity!$F$4:$F$104,'Final Ratings - Adults'!$C43,Validity!$Z$4:$Z$104,'Final Ratings - Adults'!F$4)</f>
        <v>0</v>
      </c>
      <c r="G43" s="446">
        <f>COUNTIFS(Validity!$D$4:$D$104,"Adults",Validity!$F$4:$F$104,'Final Ratings - Adults'!$C43,Validity!$Z$4:$Z$104,'Final Ratings - Adults'!G$4)</f>
        <v>0</v>
      </c>
      <c r="H43" s="442">
        <f>COUNTIFS(Validity!$D$4:$D$104,"Adults",Validity!$F$4:$F$104,'Final Ratings - Adults'!$C43,Validity!$Z$4:$Z$104,'Final Ratings - Adults'!H$4)</f>
        <v>0</v>
      </c>
      <c r="I43" s="446">
        <f t="shared" si="4"/>
        <v>0</v>
      </c>
      <c r="J43" s="446">
        <f t="shared" si="5"/>
        <v>0</v>
      </c>
      <c r="K43" s="446">
        <f t="shared" si="2"/>
        <v>0</v>
      </c>
      <c r="L43" s="442" t="str">
        <f t="shared" si="3"/>
        <v/>
      </c>
      <c r="M43" s="434"/>
    </row>
    <row r="44" spans="1:13" customFormat="1" x14ac:dyDescent="0.25">
      <c r="A44" s="424"/>
      <c r="B44" s="518"/>
      <c r="C44" s="436" t="s">
        <v>392</v>
      </c>
      <c r="D44" s="446">
        <f>COUNTIFS(Validity!$D$4:$D$104,"Adults",Validity!$F$4:$F$104,'Final Ratings - Adults'!$C44,Validity!$Z$4:$Z$104,'Final Ratings - Adults'!D$4)</f>
        <v>0</v>
      </c>
      <c r="E44" s="446">
        <f>COUNTIFS(Validity!$D$4:$D$104,"Adults",Validity!$F$4:$F$104,'Final Ratings - Adults'!$C44,Validity!$Z$4:$Z$104,'Final Ratings - Adults'!E$4)</f>
        <v>0</v>
      </c>
      <c r="F44" s="446">
        <f>COUNTIFS(Validity!$D$4:$D$104,"Adults",Validity!$F$4:$F$104,'Final Ratings - Adults'!$C44,Validity!$Z$4:$Z$104,'Final Ratings - Adults'!F$4)</f>
        <v>0</v>
      </c>
      <c r="G44" s="446">
        <f>COUNTIFS(Validity!$D$4:$D$104,"Adults",Validity!$F$4:$F$104,'Final Ratings - Adults'!$C44,Validity!$Z$4:$Z$104,'Final Ratings - Adults'!G$4)</f>
        <v>0</v>
      </c>
      <c r="H44" s="442">
        <f>COUNTIFS(Validity!$D$4:$D$104,"Adults",Validity!$F$4:$F$104,'Final Ratings - Adults'!$C44,Validity!$Z$4:$Z$104,'Final Ratings - Adults'!H$4)</f>
        <v>0</v>
      </c>
      <c r="I44" s="446">
        <f t="shared" si="4"/>
        <v>0</v>
      </c>
      <c r="J44" s="446">
        <f t="shared" si="5"/>
        <v>0</v>
      </c>
      <c r="K44" s="446">
        <f t="shared" si="2"/>
        <v>0</v>
      </c>
      <c r="L44" s="442" t="str">
        <f t="shared" si="3"/>
        <v/>
      </c>
      <c r="M44" s="434"/>
    </row>
    <row r="45" spans="1:13" customFormat="1" x14ac:dyDescent="0.25">
      <c r="A45" s="424"/>
      <c r="B45" s="518"/>
      <c r="C45" s="436" t="s">
        <v>393</v>
      </c>
      <c r="D45" s="446">
        <f>COUNTIFS(Validity!$D$4:$D$104,"Adults",Validity!$F$4:$F$104,'Final Ratings - Adults'!$C45,Validity!$Z$4:$Z$104,'Final Ratings - Adults'!D$4)</f>
        <v>0</v>
      </c>
      <c r="E45" s="446">
        <f>COUNTIFS(Validity!$D$4:$D$104,"Adults",Validity!$F$4:$F$104,'Final Ratings - Adults'!$C45,Validity!$Z$4:$Z$104,'Final Ratings - Adults'!E$4)</f>
        <v>0</v>
      </c>
      <c r="F45" s="446">
        <f>COUNTIFS(Validity!$D$4:$D$104,"Adults",Validity!$F$4:$F$104,'Final Ratings - Adults'!$C45,Validity!$Z$4:$Z$104,'Final Ratings - Adults'!F$4)</f>
        <v>0</v>
      </c>
      <c r="G45" s="446">
        <f>COUNTIFS(Validity!$D$4:$D$104,"Adults",Validity!$F$4:$F$104,'Final Ratings - Adults'!$C45,Validity!$Z$4:$Z$104,'Final Ratings - Adults'!G$4)</f>
        <v>0</v>
      </c>
      <c r="H45" s="442">
        <f>COUNTIFS(Validity!$D$4:$D$104,"Adults",Validity!$F$4:$F$104,'Final Ratings - Adults'!$C45,Validity!$Z$4:$Z$104,'Final Ratings - Adults'!H$4)</f>
        <v>0</v>
      </c>
      <c r="I45" s="446">
        <f t="shared" si="4"/>
        <v>0</v>
      </c>
      <c r="J45" s="446">
        <f t="shared" si="5"/>
        <v>0</v>
      </c>
      <c r="K45" s="446">
        <f t="shared" si="2"/>
        <v>0</v>
      </c>
      <c r="L45" s="442" t="str">
        <f t="shared" si="3"/>
        <v/>
      </c>
      <c r="M45" s="434"/>
    </row>
    <row r="46" spans="1:13" customFormat="1" ht="15.75" thickBot="1" x14ac:dyDescent="0.3">
      <c r="A46" s="424"/>
      <c r="B46" s="518"/>
      <c r="C46" s="437" t="s">
        <v>443</v>
      </c>
      <c r="D46" s="447">
        <f>COUNTIFS(Validity!$D$4:$D$104,"Adults",Validity!$F$4:$F$104,'Final Ratings - Adults'!$C46,Validity!$Z$4:$Z$104,'Final Ratings - Adults'!D$4)</f>
        <v>0</v>
      </c>
      <c r="E46" s="447">
        <f>COUNTIFS(Validity!$D$4:$D$104,"Adults",Validity!$F$4:$F$104,'Final Ratings - Adults'!$C46,Validity!$Z$4:$Z$104,'Final Ratings - Adults'!E$4)</f>
        <v>0</v>
      </c>
      <c r="F46" s="447">
        <f>COUNTIFS(Validity!$D$4:$D$104,"Adults",Validity!$F$4:$F$104,'Final Ratings - Adults'!$C46,Validity!$Z$4:$Z$104,'Final Ratings - Adults'!F$4)</f>
        <v>0</v>
      </c>
      <c r="G46" s="447">
        <f>COUNTIFS(Validity!$D$4:$D$104,"Adults",Validity!$F$4:$F$104,'Final Ratings - Adults'!$C46,Validity!$Z$4:$Z$104,'Final Ratings - Adults'!G$4)</f>
        <v>0</v>
      </c>
      <c r="H46" s="484">
        <f>COUNTIFS(Validity!$D$4:$D$104,"Adults",Validity!$F$4:$F$104,'Final Ratings - Adults'!$C46,Validity!$Z$4:$Z$104,'Final Ratings - Adults'!H$4)</f>
        <v>0</v>
      </c>
      <c r="I46" s="487">
        <f t="shared" si="4"/>
        <v>0</v>
      </c>
      <c r="J46" s="485">
        <f t="shared" si="5"/>
        <v>0</v>
      </c>
      <c r="K46" s="485">
        <f t="shared" si="2"/>
        <v>0</v>
      </c>
      <c r="L46" s="486" t="str">
        <f t="shared" si="3"/>
        <v/>
      </c>
      <c r="M46" s="434"/>
    </row>
    <row r="47" spans="1:13" customFormat="1" ht="15.75" thickTop="1" x14ac:dyDescent="0.25">
      <c r="A47" s="424"/>
      <c r="B47" s="517" t="s">
        <v>343</v>
      </c>
      <c r="C47" s="435" t="s">
        <v>583</v>
      </c>
      <c r="D47" s="448">
        <f>COUNTIFS(Validity!$D$4:$D$104,"Adults",Validity!$F$4:$F$104,'Final Ratings - Adults'!$C47,Validity!$Z$4:$Z$104,'Final Ratings - Adults'!D$4)</f>
        <v>0</v>
      </c>
      <c r="E47" s="448">
        <f>COUNTIFS(Validity!$D$4:$D$104,"Adults",Validity!$F$4:$F$104,'Final Ratings - Adults'!$C47,Validity!$Z$4:$Z$104,'Final Ratings - Adults'!E$4)</f>
        <v>0</v>
      </c>
      <c r="F47" s="448">
        <f>COUNTIFS(Validity!$D$4:$D$104,"Adults",Validity!$F$4:$F$104,'Final Ratings - Adults'!$C47,Validity!$Z$4:$Z$104,'Final Ratings - Adults'!F$4)</f>
        <v>0</v>
      </c>
      <c r="G47" s="448">
        <f>COUNTIFS(Validity!$D$4:$D$104,"Adults",Validity!$F$4:$F$104,'Final Ratings - Adults'!$C47,Validity!$Z$4:$Z$104,'Final Ratings - Adults'!G$4)</f>
        <v>0</v>
      </c>
      <c r="H47" s="443">
        <f>COUNTIFS(Validity!$D$4:$D$104,"Adults",Validity!$F$4:$F$104,'Final Ratings - Adults'!$C47,Validity!$Z$4:$Z$104,'Final Ratings - Adults'!H$4)</f>
        <v>0</v>
      </c>
      <c r="I47" s="449">
        <f t="shared" si="4"/>
        <v>0</v>
      </c>
      <c r="J47" s="449">
        <f t="shared" si="5"/>
        <v>0</v>
      </c>
      <c r="K47" s="449">
        <f t="shared" si="2"/>
        <v>0</v>
      </c>
      <c r="L47" s="444" t="str">
        <f t="shared" si="3"/>
        <v/>
      </c>
      <c r="M47" s="434"/>
    </row>
    <row r="48" spans="1:13" customFormat="1" x14ac:dyDescent="0.25">
      <c r="A48" s="424"/>
      <c r="B48" s="518"/>
      <c r="C48" s="436" t="s">
        <v>394</v>
      </c>
      <c r="D48" s="449">
        <f>COUNTIFS(Validity!$D$4:$D$104,"Adults",Validity!$F$4:$F$104,'Final Ratings - Adults'!$C48,Validity!$Z$4:$Z$104,'Final Ratings - Adults'!D$4)</f>
        <v>0</v>
      </c>
      <c r="E48" s="449">
        <f>COUNTIFS(Validity!$D$4:$D$104,"Adults",Validity!$F$4:$F$104,'Final Ratings - Adults'!$C48,Validity!$Z$4:$Z$104,'Final Ratings - Adults'!E$4)</f>
        <v>0</v>
      </c>
      <c r="F48" s="449">
        <f>COUNTIFS(Validity!$D$4:$D$104,"Adults",Validity!$F$4:$F$104,'Final Ratings - Adults'!$C48,Validity!$Z$4:$Z$104,'Final Ratings - Adults'!F$4)</f>
        <v>0</v>
      </c>
      <c r="G48" s="449">
        <f>COUNTIFS(Validity!$D$4:$D$104,"Adults",Validity!$F$4:$F$104,'Final Ratings - Adults'!$C48,Validity!$Z$4:$Z$104,'Final Ratings - Adults'!G$4)</f>
        <v>0</v>
      </c>
      <c r="H48" s="444">
        <f>COUNTIFS(Validity!$D$4:$D$104,"Adults",Validity!$F$4:$F$104,'Final Ratings - Adults'!$C48,Validity!$Z$4:$Z$104,'Final Ratings - Adults'!H$4)</f>
        <v>0</v>
      </c>
      <c r="I48" s="446">
        <f t="shared" si="4"/>
        <v>0</v>
      </c>
      <c r="J48" s="446">
        <f t="shared" si="5"/>
        <v>0</v>
      </c>
      <c r="K48" s="446">
        <f t="shared" si="2"/>
        <v>0</v>
      </c>
      <c r="L48" s="442" t="str">
        <f t="shared" si="3"/>
        <v/>
      </c>
      <c r="M48" s="434"/>
    </row>
    <row r="49" spans="1:13" customFormat="1" x14ac:dyDescent="0.25">
      <c r="A49" s="424"/>
      <c r="B49" s="518"/>
      <c r="C49" s="436" t="s">
        <v>395</v>
      </c>
      <c r="D49" s="446">
        <f>COUNTIFS(Validity!$D$4:$D$104,"Adults",Validity!$F$4:$F$104,'Final Ratings - Adults'!$C49,Validity!$Z$4:$Z$104,'Final Ratings - Adults'!D$4)</f>
        <v>0</v>
      </c>
      <c r="E49" s="446">
        <f>COUNTIFS(Validity!$D$4:$D$104,"Adults",Validity!$F$4:$F$104,'Final Ratings - Adults'!$C49,Validity!$Z$4:$Z$104,'Final Ratings - Adults'!E$4)</f>
        <v>0</v>
      </c>
      <c r="F49" s="446">
        <f>COUNTIFS(Validity!$D$4:$D$104,"Adults",Validity!$F$4:$F$104,'Final Ratings - Adults'!$C49,Validity!$Z$4:$Z$104,'Final Ratings - Adults'!F$4)</f>
        <v>0</v>
      </c>
      <c r="G49" s="446">
        <f>COUNTIFS(Validity!$D$4:$D$104,"Adults",Validity!$F$4:$F$104,'Final Ratings - Adults'!$C49,Validity!$Z$4:$Z$104,'Final Ratings - Adults'!G$4)</f>
        <v>0</v>
      </c>
      <c r="H49" s="442">
        <f>COUNTIFS(Validity!$D$4:$D$104,"Adults",Validity!$F$4:$F$104,'Final Ratings - Adults'!$C49,Validity!$Z$4:$Z$104,'Final Ratings - Adults'!H$4)</f>
        <v>0</v>
      </c>
      <c r="I49" s="446">
        <f t="shared" si="4"/>
        <v>0</v>
      </c>
      <c r="J49" s="446">
        <f t="shared" si="5"/>
        <v>0</v>
      </c>
      <c r="K49" s="446">
        <f t="shared" si="2"/>
        <v>0</v>
      </c>
      <c r="L49" s="442" t="str">
        <f t="shared" si="3"/>
        <v/>
      </c>
      <c r="M49" s="434"/>
    </row>
    <row r="50" spans="1:13" customFormat="1" x14ac:dyDescent="0.25">
      <c r="A50" s="424"/>
      <c r="B50" s="518"/>
      <c r="C50" s="436" t="s">
        <v>396</v>
      </c>
      <c r="D50" s="446">
        <f>COUNTIFS(Validity!$D$4:$D$104,"Adults",Validity!$F$4:$F$104,'Final Ratings - Adults'!$C50,Validity!$Z$4:$Z$104,'Final Ratings - Adults'!D$4)</f>
        <v>0</v>
      </c>
      <c r="E50" s="446">
        <f>COUNTIFS(Validity!$D$4:$D$104,"Adults",Validity!$F$4:$F$104,'Final Ratings - Adults'!$C50,Validity!$Z$4:$Z$104,'Final Ratings - Adults'!E$4)</f>
        <v>0</v>
      </c>
      <c r="F50" s="446">
        <f>COUNTIFS(Validity!$D$4:$D$104,"Adults",Validity!$F$4:$F$104,'Final Ratings - Adults'!$C50,Validity!$Z$4:$Z$104,'Final Ratings - Adults'!F$4)</f>
        <v>0</v>
      </c>
      <c r="G50" s="446">
        <f>COUNTIFS(Validity!$D$4:$D$104,"Adults",Validity!$F$4:$F$104,'Final Ratings - Adults'!$C50,Validity!$Z$4:$Z$104,'Final Ratings - Adults'!G$4)</f>
        <v>0</v>
      </c>
      <c r="H50" s="442">
        <f>COUNTIFS(Validity!$D$4:$D$104,"Adults",Validity!$F$4:$F$104,'Final Ratings - Adults'!$C50,Validity!$Z$4:$Z$104,'Final Ratings - Adults'!H$4)</f>
        <v>0</v>
      </c>
      <c r="I50" s="446">
        <f t="shared" si="4"/>
        <v>0</v>
      </c>
      <c r="J50" s="446">
        <f t="shared" si="5"/>
        <v>0</v>
      </c>
      <c r="K50" s="446">
        <f t="shared" si="2"/>
        <v>0</v>
      </c>
      <c r="L50" s="442" t="str">
        <f t="shared" si="3"/>
        <v/>
      </c>
      <c r="M50" s="434"/>
    </row>
    <row r="51" spans="1:13" customFormat="1" ht="15.75" thickBot="1" x14ac:dyDescent="0.3">
      <c r="A51" s="424"/>
      <c r="B51" s="518"/>
      <c r="C51" s="437" t="s">
        <v>444</v>
      </c>
      <c r="D51" s="447">
        <f>COUNTIFS(Validity!$D$4:$D$104,"Adults",Validity!$F$4:$F$104,'Final Ratings - Adults'!$C51,Validity!$Z$4:$Z$104,'Final Ratings - Adults'!D$4)</f>
        <v>0</v>
      </c>
      <c r="E51" s="447">
        <f>COUNTIFS(Validity!$D$4:$D$104,"Adults",Validity!$F$4:$F$104,'Final Ratings - Adults'!$C51,Validity!$Z$4:$Z$104,'Final Ratings - Adults'!E$4)</f>
        <v>0</v>
      </c>
      <c r="F51" s="447">
        <f>COUNTIFS(Validity!$D$4:$D$104,"Adults",Validity!$F$4:$F$104,'Final Ratings - Adults'!$C51,Validity!$Z$4:$Z$104,'Final Ratings - Adults'!F$4)</f>
        <v>0</v>
      </c>
      <c r="G51" s="447">
        <f>COUNTIFS(Validity!$D$4:$D$104,"Adults",Validity!$F$4:$F$104,'Final Ratings - Adults'!$C51,Validity!$Z$4:$Z$104,'Final Ratings - Adults'!G$4)</f>
        <v>0</v>
      </c>
      <c r="H51" s="484">
        <f>COUNTIFS(Validity!$D$4:$D$104,"Adults",Validity!$F$4:$F$104,'Final Ratings - Adults'!$C51,Validity!$Z$4:$Z$104,'Final Ratings - Adults'!H$4)</f>
        <v>0</v>
      </c>
      <c r="I51" s="487">
        <f t="shared" si="4"/>
        <v>0</v>
      </c>
      <c r="J51" s="485">
        <f t="shared" si="5"/>
        <v>0</v>
      </c>
      <c r="K51" s="485">
        <f t="shared" si="2"/>
        <v>0</v>
      </c>
      <c r="L51" s="486" t="str">
        <f t="shared" si="3"/>
        <v/>
      </c>
      <c r="M51" s="434"/>
    </row>
    <row r="52" spans="1:13" customFormat="1" ht="15.75" thickTop="1" x14ac:dyDescent="0.25">
      <c r="A52" s="424"/>
      <c r="B52" s="527" t="s">
        <v>430</v>
      </c>
      <c r="C52" s="435" t="s">
        <v>584</v>
      </c>
      <c r="D52" s="448">
        <f>COUNTIFS(Validity!$D$4:$D$104,"Adults",Validity!$F$4:$F$104,'Final Ratings - Adults'!$C52,Validity!$Z$4:$Z$104,'Final Ratings - Adults'!D$4)</f>
        <v>0</v>
      </c>
      <c r="E52" s="448">
        <f>COUNTIFS(Validity!$D$4:$D$104,"Adults",Validity!$F$4:$F$104,'Final Ratings - Adults'!$C52,Validity!$Z$4:$Z$104,'Final Ratings - Adults'!E$4)</f>
        <v>0</v>
      </c>
      <c r="F52" s="448">
        <f>COUNTIFS(Validity!$D$4:$D$104,"Adults",Validity!$F$4:$F$104,'Final Ratings - Adults'!$C52,Validity!$Z$4:$Z$104,'Final Ratings - Adults'!F$4)</f>
        <v>0</v>
      </c>
      <c r="G52" s="448">
        <f>COUNTIFS(Validity!$D$4:$D$104,"Adults",Validity!$F$4:$F$104,'Final Ratings - Adults'!$C52,Validity!$Z$4:$Z$104,'Final Ratings - Adults'!G$4)</f>
        <v>0</v>
      </c>
      <c r="H52" s="443">
        <f>COUNTIFS(Validity!$D$4:$D$104,"Adults",Validity!$F$4:$F$104,'Final Ratings - Adults'!$C52,Validity!$Z$4:$Z$104,'Final Ratings - Adults'!H$4)</f>
        <v>0</v>
      </c>
      <c r="I52" s="449">
        <f t="shared" si="4"/>
        <v>0</v>
      </c>
      <c r="J52" s="449">
        <f t="shared" si="5"/>
        <v>0</v>
      </c>
      <c r="K52" s="449">
        <f t="shared" si="2"/>
        <v>0</v>
      </c>
      <c r="L52" s="444" t="str">
        <f t="shared" si="3"/>
        <v/>
      </c>
      <c r="M52" s="434"/>
    </row>
    <row r="53" spans="1:13" customFormat="1" x14ac:dyDescent="0.25">
      <c r="A53" s="424"/>
      <c r="B53" s="528"/>
      <c r="C53" s="436" t="s">
        <v>397</v>
      </c>
      <c r="D53" s="449">
        <f>COUNTIFS(Validity!$D$4:$D$104,"Adults",Validity!$F$4:$F$104,'Final Ratings - Adults'!$C53,Validity!$Z$4:$Z$104,'Final Ratings - Adults'!D$4)</f>
        <v>0</v>
      </c>
      <c r="E53" s="449">
        <f>COUNTIFS(Validity!$D$4:$D$104,"Adults",Validity!$F$4:$F$104,'Final Ratings - Adults'!$C53,Validity!$Z$4:$Z$104,'Final Ratings - Adults'!E$4)</f>
        <v>0</v>
      </c>
      <c r="F53" s="449">
        <f>COUNTIFS(Validity!$D$4:$D$104,"Adults",Validity!$F$4:$F$104,'Final Ratings - Adults'!$C53,Validity!$Z$4:$Z$104,'Final Ratings - Adults'!F$4)</f>
        <v>0</v>
      </c>
      <c r="G53" s="449">
        <f>COUNTIFS(Validity!$D$4:$D$104,"Adults",Validity!$F$4:$F$104,'Final Ratings - Adults'!$C53,Validity!$Z$4:$Z$104,'Final Ratings - Adults'!G$4)</f>
        <v>0</v>
      </c>
      <c r="H53" s="444">
        <f>COUNTIFS(Validity!$D$4:$D$104,"Adults",Validity!$F$4:$F$104,'Final Ratings - Adults'!$C53,Validity!$Z$4:$Z$104,'Final Ratings - Adults'!H$4)</f>
        <v>0</v>
      </c>
      <c r="I53" s="446">
        <f t="shared" si="4"/>
        <v>0</v>
      </c>
      <c r="J53" s="446">
        <f t="shared" si="5"/>
        <v>0</v>
      </c>
      <c r="K53" s="446">
        <f t="shared" si="2"/>
        <v>0</v>
      </c>
      <c r="L53" s="442" t="str">
        <f t="shared" si="3"/>
        <v/>
      </c>
      <c r="M53" s="434"/>
    </row>
    <row r="54" spans="1:13" customFormat="1" x14ac:dyDescent="0.25">
      <c r="A54" s="424"/>
      <c r="B54" s="528"/>
      <c r="C54" s="436" t="s">
        <v>398</v>
      </c>
      <c r="D54" s="446">
        <f>COUNTIFS(Validity!$D$4:$D$104,"Adults",Validity!$F$4:$F$104,'Final Ratings - Adults'!$C54,Validity!$Z$4:$Z$104,'Final Ratings - Adults'!D$4)</f>
        <v>0</v>
      </c>
      <c r="E54" s="446">
        <f>COUNTIFS(Validity!$D$4:$D$104,"Adults",Validity!$F$4:$F$104,'Final Ratings - Adults'!$C54,Validity!$Z$4:$Z$104,'Final Ratings - Adults'!E$4)</f>
        <v>0</v>
      </c>
      <c r="F54" s="446">
        <f>COUNTIFS(Validity!$D$4:$D$104,"Adults",Validity!$F$4:$F$104,'Final Ratings - Adults'!$C54,Validity!$Z$4:$Z$104,'Final Ratings - Adults'!F$4)</f>
        <v>0</v>
      </c>
      <c r="G54" s="446">
        <f>COUNTIFS(Validity!$D$4:$D$104,"Adults",Validity!$F$4:$F$104,'Final Ratings - Adults'!$C54,Validity!$Z$4:$Z$104,'Final Ratings - Adults'!G$4)</f>
        <v>0</v>
      </c>
      <c r="H54" s="442">
        <f>COUNTIFS(Validity!$D$4:$D$104,"Adults",Validity!$F$4:$F$104,'Final Ratings - Adults'!$C54,Validity!$Z$4:$Z$104,'Final Ratings - Adults'!H$4)</f>
        <v>0</v>
      </c>
      <c r="I54" s="446">
        <f t="shared" si="4"/>
        <v>0</v>
      </c>
      <c r="J54" s="446">
        <f t="shared" si="5"/>
        <v>0</v>
      </c>
      <c r="K54" s="446">
        <f t="shared" si="2"/>
        <v>0</v>
      </c>
      <c r="L54" s="442" t="str">
        <f t="shared" si="3"/>
        <v/>
      </c>
      <c r="M54" s="434"/>
    </row>
    <row r="55" spans="1:13" customFormat="1" x14ac:dyDescent="0.25">
      <c r="A55" s="424"/>
      <c r="B55" s="528"/>
      <c r="C55" s="436" t="s">
        <v>399</v>
      </c>
      <c r="D55" s="446">
        <f>COUNTIFS(Validity!$D$4:$D$104,"Adults",Validity!$F$4:$F$104,'Final Ratings - Adults'!$C55,Validity!$Z$4:$Z$104,'Final Ratings - Adults'!D$4)</f>
        <v>0</v>
      </c>
      <c r="E55" s="446">
        <f>COUNTIFS(Validity!$D$4:$D$104,"Adults",Validity!$F$4:$F$104,'Final Ratings - Adults'!$C55,Validity!$Z$4:$Z$104,'Final Ratings - Adults'!E$4)</f>
        <v>0</v>
      </c>
      <c r="F55" s="446">
        <f>COUNTIFS(Validity!$D$4:$D$104,"Adults",Validity!$F$4:$F$104,'Final Ratings - Adults'!$C55,Validity!$Z$4:$Z$104,'Final Ratings - Adults'!F$4)</f>
        <v>0</v>
      </c>
      <c r="G55" s="446">
        <f>COUNTIFS(Validity!$D$4:$D$104,"Adults",Validity!$F$4:$F$104,'Final Ratings - Adults'!$C55,Validity!$Z$4:$Z$104,'Final Ratings - Adults'!G$4)</f>
        <v>0</v>
      </c>
      <c r="H55" s="442">
        <f>COUNTIFS(Validity!$D$4:$D$104,"Adults",Validity!$F$4:$F$104,'Final Ratings - Adults'!$C55,Validity!$Z$4:$Z$104,'Final Ratings - Adults'!H$4)</f>
        <v>0</v>
      </c>
      <c r="I55" s="446">
        <f t="shared" si="4"/>
        <v>0</v>
      </c>
      <c r="J55" s="446">
        <f t="shared" si="5"/>
        <v>0</v>
      </c>
      <c r="K55" s="446">
        <f t="shared" si="2"/>
        <v>0</v>
      </c>
      <c r="L55" s="442" t="str">
        <f t="shared" si="3"/>
        <v/>
      </c>
      <c r="M55" s="434"/>
    </row>
    <row r="56" spans="1:13" customFormat="1" ht="15.75" thickBot="1" x14ac:dyDescent="0.3">
      <c r="A56" s="424"/>
      <c r="B56" s="528"/>
      <c r="C56" s="437" t="s">
        <v>445</v>
      </c>
      <c r="D56" s="447">
        <f>COUNTIFS(Validity!$D$4:$D$104,"Adults",Validity!$F$4:$F$104,'Final Ratings - Adults'!$C56,Validity!$Z$4:$Z$104,'Final Ratings - Adults'!D$4)</f>
        <v>0</v>
      </c>
      <c r="E56" s="447">
        <f>COUNTIFS(Validity!$D$4:$D$104,"Adults",Validity!$F$4:$F$104,'Final Ratings - Adults'!$C56,Validity!$Z$4:$Z$104,'Final Ratings - Adults'!E$4)</f>
        <v>0</v>
      </c>
      <c r="F56" s="447">
        <f>COUNTIFS(Validity!$D$4:$D$104,"Adults",Validity!$F$4:$F$104,'Final Ratings - Adults'!$C56,Validity!$Z$4:$Z$104,'Final Ratings - Adults'!F$4)</f>
        <v>0</v>
      </c>
      <c r="G56" s="447">
        <f>COUNTIFS(Validity!$D$4:$D$104,"Adults",Validity!$F$4:$F$104,'Final Ratings - Adults'!$C56,Validity!$Z$4:$Z$104,'Final Ratings - Adults'!G$4)</f>
        <v>0</v>
      </c>
      <c r="H56" s="484">
        <f>COUNTIFS(Validity!$D$4:$D$104,"Adults",Validity!$F$4:$F$104,'Final Ratings - Adults'!$C56,Validity!$Z$4:$Z$104,'Final Ratings - Adults'!H$4)</f>
        <v>0</v>
      </c>
      <c r="I56" s="487">
        <f t="shared" si="4"/>
        <v>0</v>
      </c>
      <c r="J56" s="485">
        <f t="shared" si="5"/>
        <v>0</v>
      </c>
      <c r="K56" s="485">
        <f t="shared" si="2"/>
        <v>0</v>
      </c>
      <c r="L56" s="486" t="str">
        <f t="shared" si="3"/>
        <v/>
      </c>
      <c r="M56" s="434"/>
    </row>
    <row r="57" spans="1:13" customFormat="1" ht="15.75" thickTop="1" x14ac:dyDescent="0.25">
      <c r="A57" s="424"/>
      <c r="B57" s="525" t="s">
        <v>431</v>
      </c>
      <c r="C57" s="435" t="s">
        <v>585</v>
      </c>
      <c r="D57" s="448">
        <f>COUNTIFS(Validity!$D$4:$D$104,"Adults",Validity!$F$4:$F$104,'Final Ratings - Adults'!$C57,Validity!$Z$4:$Z$104,'Final Ratings - Adults'!D$4)</f>
        <v>0</v>
      </c>
      <c r="E57" s="448">
        <f>COUNTIFS(Validity!$D$4:$D$104,"Adults",Validity!$F$4:$F$104,'Final Ratings - Adults'!$C57,Validity!$Z$4:$Z$104,'Final Ratings - Adults'!E$4)</f>
        <v>0</v>
      </c>
      <c r="F57" s="448">
        <f>COUNTIFS(Validity!$D$4:$D$104,"Adults",Validity!$F$4:$F$104,'Final Ratings - Adults'!$C57,Validity!$Z$4:$Z$104,'Final Ratings - Adults'!F$4)</f>
        <v>0</v>
      </c>
      <c r="G57" s="448">
        <f>COUNTIFS(Validity!$D$4:$D$104,"Adults",Validity!$F$4:$F$104,'Final Ratings - Adults'!$C57,Validity!$Z$4:$Z$104,'Final Ratings - Adults'!G$4)</f>
        <v>0</v>
      </c>
      <c r="H57" s="443">
        <f>COUNTIFS(Validity!$D$4:$D$104,"Adults",Validity!$F$4:$F$104,'Final Ratings - Adults'!$C57,Validity!$Z$4:$Z$104,'Final Ratings - Adults'!H$4)</f>
        <v>0</v>
      </c>
      <c r="I57" s="449">
        <f t="shared" si="4"/>
        <v>0</v>
      </c>
      <c r="J57" s="449">
        <f t="shared" si="5"/>
        <v>0</v>
      </c>
      <c r="K57" s="449">
        <f t="shared" si="2"/>
        <v>0</v>
      </c>
      <c r="L57" s="444" t="str">
        <f t="shared" si="3"/>
        <v/>
      </c>
      <c r="M57" s="434"/>
    </row>
    <row r="58" spans="1:13" customFormat="1" x14ac:dyDescent="0.25">
      <c r="A58" s="424"/>
      <c r="B58" s="526"/>
      <c r="C58" s="436" t="s">
        <v>400</v>
      </c>
      <c r="D58" s="449">
        <f>COUNTIFS(Validity!$D$4:$D$104,"Adults",Validity!$F$4:$F$104,'Final Ratings - Adults'!$C58,Validity!$Z$4:$Z$104,'Final Ratings - Adults'!D$4)</f>
        <v>0</v>
      </c>
      <c r="E58" s="449">
        <f>COUNTIFS(Validity!$D$4:$D$104,"Adults",Validity!$F$4:$F$104,'Final Ratings - Adults'!$C58,Validity!$Z$4:$Z$104,'Final Ratings - Adults'!E$4)</f>
        <v>0</v>
      </c>
      <c r="F58" s="449">
        <f>COUNTIFS(Validity!$D$4:$D$104,"Adults",Validity!$F$4:$F$104,'Final Ratings - Adults'!$C58,Validity!$Z$4:$Z$104,'Final Ratings - Adults'!F$4)</f>
        <v>0</v>
      </c>
      <c r="G58" s="449">
        <f>COUNTIFS(Validity!$D$4:$D$104,"Adults",Validity!$F$4:$F$104,'Final Ratings - Adults'!$C58,Validity!$Z$4:$Z$104,'Final Ratings - Adults'!G$4)</f>
        <v>0</v>
      </c>
      <c r="H58" s="444">
        <f>COUNTIFS(Validity!$D$4:$D$104,"Adults",Validity!$F$4:$F$104,'Final Ratings - Adults'!$C58,Validity!$Z$4:$Z$104,'Final Ratings - Adults'!H$4)</f>
        <v>0</v>
      </c>
      <c r="I58" s="446">
        <f t="shared" si="4"/>
        <v>0</v>
      </c>
      <c r="J58" s="446">
        <f t="shared" si="5"/>
        <v>0</v>
      </c>
      <c r="K58" s="446">
        <f t="shared" si="2"/>
        <v>0</v>
      </c>
      <c r="L58" s="442" t="str">
        <f t="shared" si="3"/>
        <v/>
      </c>
      <c r="M58" s="434"/>
    </row>
    <row r="59" spans="1:13" customFormat="1" x14ac:dyDescent="0.25">
      <c r="A59" s="424"/>
      <c r="B59" s="526"/>
      <c r="C59" s="436" t="s">
        <v>401</v>
      </c>
      <c r="D59" s="449">
        <f>COUNTIFS(Validity!$D$4:$D$104,"Adults",Validity!$F$4:$F$104,'Final Ratings - Adults'!$C59,Validity!$Z$4:$Z$104,'Final Ratings - Adults'!D$4)</f>
        <v>0</v>
      </c>
      <c r="E59" s="446">
        <f>COUNTIFS(Validity!$D$4:$D$104,"Adults",Validity!$F$4:$F$104,'Final Ratings - Adults'!$C59,Validity!$Z$4:$Z$104,'Final Ratings - Adults'!E$4)</f>
        <v>0</v>
      </c>
      <c r="F59" s="446">
        <f>COUNTIFS(Validity!$D$4:$D$104,"Adults",Validity!$F$4:$F$104,'Final Ratings - Adults'!$C59,Validity!$Z$4:$Z$104,'Final Ratings - Adults'!F$4)</f>
        <v>0</v>
      </c>
      <c r="G59" s="446">
        <f>COUNTIFS(Validity!$D$4:$D$104,"Adults",Validity!$F$4:$F$104,'Final Ratings - Adults'!$C59,Validity!$Z$4:$Z$104,'Final Ratings - Adults'!G$4)</f>
        <v>0</v>
      </c>
      <c r="H59" s="442">
        <f>COUNTIFS(Validity!$D$4:$D$104,"Adults",Validity!$F$4:$F$104,'Final Ratings - Adults'!$C59,Validity!$Z$4:$Z$104,'Final Ratings - Adults'!H$4)</f>
        <v>0</v>
      </c>
      <c r="I59" s="446">
        <f t="shared" si="4"/>
        <v>0</v>
      </c>
      <c r="J59" s="446">
        <f t="shared" si="5"/>
        <v>0</v>
      </c>
      <c r="K59" s="446">
        <f t="shared" si="2"/>
        <v>0</v>
      </c>
      <c r="L59" s="442" t="str">
        <f t="shared" si="3"/>
        <v/>
      </c>
      <c r="M59" s="434"/>
    </row>
    <row r="60" spans="1:13" customFormat="1" x14ac:dyDescent="0.25">
      <c r="A60" s="424"/>
      <c r="B60" s="526"/>
      <c r="C60" s="436" t="s">
        <v>412</v>
      </c>
      <c r="D60" s="446">
        <f>COUNTIFS(Validity!$D$4:$D$104,"Adults",Validity!$F$4:$F$104,'Final Ratings - Adults'!$C60,Validity!$Z$4:$Z$104,'Final Ratings - Adults'!D$4)</f>
        <v>0</v>
      </c>
      <c r="E60" s="446">
        <f>COUNTIFS(Validity!$D$4:$D$104,"Adults",Validity!$F$4:$F$104,'Final Ratings - Adults'!$C60,Validity!$Z$4:$Z$104,'Final Ratings - Adults'!E$4)</f>
        <v>0</v>
      </c>
      <c r="F60" s="446">
        <f>COUNTIFS(Validity!$D$4:$D$104,"Adults",Validity!$F$4:$F$104,'Final Ratings - Adults'!$C60,Validity!$Z$4:$Z$104,'Final Ratings - Adults'!F$4)</f>
        <v>0</v>
      </c>
      <c r="G60" s="446">
        <f>COUNTIFS(Validity!$D$4:$D$104,"Adults",Validity!$F$4:$F$104,'Final Ratings - Adults'!$C60,Validity!$Z$4:$Z$104,'Final Ratings - Adults'!G$4)</f>
        <v>0</v>
      </c>
      <c r="H60" s="442">
        <f>COUNTIFS(Validity!$D$4:$D$104,"Adults",Validity!$F$4:$F$104,'Final Ratings - Adults'!$C60,Validity!$Z$4:$Z$104,'Final Ratings - Adults'!H$4)</f>
        <v>0</v>
      </c>
      <c r="I60" s="446">
        <f t="shared" si="4"/>
        <v>0</v>
      </c>
      <c r="J60" s="446">
        <f t="shared" si="5"/>
        <v>0</v>
      </c>
      <c r="K60" s="446">
        <f t="shared" si="2"/>
        <v>0</v>
      </c>
      <c r="L60" s="442" t="str">
        <f t="shared" si="3"/>
        <v/>
      </c>
      <c r="M60" s="434"/>
    </row>
    <row r="61" spans="1:13" customFormat="1" x14ac:dyDescent="0.25">
      <c r="A61" s="424"/>
      <c r="B61" s="526"/>
      <c r="C61" s="436" t="s">
        <v>402</v>
      </c>
      <c r="D61" s="446">
        <f>COUNTIFS(Validity!$D$4:$D$104,"Adults",Validity!$F$4:$F$104,'Final Ratings - Adults'!$C61,Validity!$Z$4:$Z$104,'Final Ratings - Adults'!D$4)</f>
        <v>0</v>
      </c>
      <c r="E61" s="446">
        <f>COUNTIFS(Validity!$D$4:$D$104,"Adults",Validity!$F$4:$F$104,'Final Ratings - Adults'!$C61,Validity!$Z$4:$Z$104,'Final Ratings - Adults'!E$4)</f>
        <v>0</v>
      </c>
      <c r="F61" s="446">
        <f>COUNTIFS(Validity!$D$4:$D$104,"Adults",Validity!$F$4:$F$104,'Final Ratings - Adults'!$C61,Validity!$Z$4:$Z$104,'Final Ratings - Adults'!F$4)</f>
        <v>0</v>
      </c>
      <c r="G61" s="446">
        <f>COUNTIFS(Validity!$D$4:$D$104,"Adults",Validity!$F$4:$F$104,'Final Ratings - Adults'!$C61,Validity!$Z$4:$Z$104,'Final Ratings - Adults'!G$4)</f>
        <v>0</v>
      </c>
      <c r="H61" s="442">
        <f>COUNTIFS(Validity!$D$4:$D$104,"Adults",Validity!$F$4:$F$104,'Final Ratings - Adults'!$C61,Validity!$Z$4:$Z$104,'Final Ratings - Adults'!H$4)</f>
        <v>0</v>
      </c>
      <c r="I61" s="446">
        <f t="shared" si="4"/>
        <v>0</v>
      </c>
      <c r="J61" s="446">
        <f t="shared" si="5"/>
        <v>0</v>
      </c>
      <c r="K61" s="446">
        <f t="shared" si="2"/>
        <v>0</v>
      </c>
      <c r="L61" s="442" t="str">
        <f t="shared" si="3"/>
        <v/>
      </c>
      <c r="M61" s="434"/>
    </row>
    <row r="62" spans="1:13" customFormat="1" x14ac:dyDescent="0.25">
      <c r="A62" s="424"/>
      <c r="B62" s="526"/>
      <c r="C62" s="436" t="s">
        <v>403</v>
      </c>
      <c r="D62" s="446">
        <f>COUNTIFS(Validity!$D$4:$D$104,"Adults",Validity!$F$4:$F$104,'Final Ratings - Adults'!$C62,Validity!$Z$4:$Z$104,'Final Ratings - Adults'!D$4)</f>
        <v>0</v>
      </c>
      <c r="E62" s="446">
        <f>COUNTIFS(Validity!$D$4:$D$104,"Adults",Validity!$F$4:$F$104,'Final Ratings - Adults'!$C62,Validity!$Z$4:$Z$104,'Final Ratings - Adults'!E$4)</f>
        <v>0</v>
      </c>
      <c r="F62" s="446">
        <f>COUNTIFS(Validity!$D$4:$D$104,"Adults",Validity!$F$4:$F$104,'Final Ratings - Adults'!$C62,Validity!$Z$4:$Z$104,'Final Ratings - Adults'!F$4)</f>
        <v>0</v>
      </c>
      <c r="G62" s="446">
        <f>COUNTIFS(Validity!$D$4:$D$104,"Adults",Validity!$F$4:$F$104,'Final Ratings - Adults'!$C62,Validity!$Z$4:$Z$104,'Final Ratings - Adults'!G$4)</f>
        <v>0</v>
      </c>
      <c r="H62" s="442">
        <f>COUNTIFS(Validity!$D$4:$D$104,"Adults",Validity!$F$4:$F$104,'Final Ratings - Adults'!$C62,Validity!$Z$4:$Z$104,'Final Ratings - Adults'!H$4)</f>
        <v>0</v>
      </c>
      <c r="I62" s="446">
        <f t="shared" si="4"/>
        <v>0</v>
      </c>
      <c r="J62" s="446">
        <f t="shared" si="5"/>
        <v>0</v>
      </c>
      <c r="K62" s="446">
        <f t="shared" si="2"/>
        <v>0</v>
      </c>
      <c r="L62" s="442" t="str">
        <f t="shared" si="3"/>
        <v/>
      </c>
      <c r="M62" s="434"/>
    </row>
    <row r="63" spans="1:13" customFormat="1" x14ac:dyDescent="0.25">
      <c r="A63" s="424"/>
      <c r="B63" s="526"/>
      <c r="C63" s="436" t="s">
        <v>404</v>
      </c>
      <c r="D63" s="446">
        <f>COUNTIFS(Validity!$D$4:$D$104,"Adults",Validity!$F$4:$F$104,'Final Ratings - Adults'!$C63,Validity!$Z$4:$Z$104,'Final Ratings - Adults'!D$4)</f>
        <v>0</v>
      </c>
      <c r="E63" s="446">
        <f>COUNTIFS(Validity!$D$4:$D$104,"Adults",Validity!$F$4:$F$104,'Final Ratings - Adults'!$C63,Validity!$Z$4:$Z$104,'Final Ratings - Adults'!E$4)</f>
        <v>0</v>
      </c>
      <c r="F63" s="446">
        <f>COUNTIFS(Validity!$D$4:$D$104,"Adults",Validity!$F$4:$F$104,'Final Ratings - Adults'!$C63,Validity!$Z$4:$Z$104,'Final Ratings - Adults'!F$4)</f>
        <v>0</v>
      </c>
      <c r="G63" s="446">
        <f>COUNTIFS(Validity!$D$4:$D$104,"Adults",Validity!$F$4:$F$104,'Final Ratings - Adults'!$C63,Validity!$Z$4:$Z$104,'Final Ratings - Adults'!G$4)</f>
        <v>0</v>
      </c>
      <c r="H63" s="442">
        <f>COUNTIFS(Validity!$D$4:$D$104,"Adults",Validity!$F$4:$F$104,'Final Ratings - Adults'!$C63,Validity!$Z$4:$Z$104,'Final Ratings - Adults'!H$4)</f>
        <v>0</v>
      </c>
      <c r="I63" s="446">
        <f t="shared" si="4"/>
        <v>0</v>
      </c>
      <c r="J63" s="446">
        <f t="shared" si="5"/>
        <v>0</v>
      </c>
      <c r="K63" s="446">
        <f t="shared" si="2"/>
        <v>0</v>
      </c>
      <c r="L63" s="442" t="str">
        <f t="shared" si="3"/>
        <v/>
      </c>
      <c r="M63" s="434"/>
    </row>
    <row r="64" spans="1:13" customFormat="1" ht="15.75" thickBot="1" x14ac:dyDescent="0.3">
      <c r="A64" s="424"/>
      <c r="B64" s="526"/>
      <c r="C64" s="437" t="s">
        <v>446</v>
      </c>
      <c r="D64" s="447">
        <f>COUNTIFS(Validity!$D$4:$D$104,"Adults",Validity!$F$4:$F$104,'Final Ratings - Adults'!$C64,Validity!$Z$4:$Z$104,'Final Ratings - Adults'!D$4)</f>
        <v>0</v>
      </c>
      <c r="E64" s="447">
        <f>COUNTIFS(Validity!$D$4:$D$104,"Adults",Validity!$F$4:$F$104,'Final Ratings - Adults'!$C64,Validity!$Z$4:$Z$104,'Final Ratings - Adults'!E$4)</f>
        <v>0</v>
      </c>
      <c r="F64" s="447">
        <f>COUNTIFS(Validity!$D$4:$D$104,"Adults",Validity!$F$4:$F$104,'Final Ratings - Adults'!$C64,Validity!$Z$4:$Z$104,'Final Ratings - Adults'!F$4)</f>
        <v>0</v>
      </c>
      <c r="G64" s="447">
        <f>COUNTIFS(Validity!$D$4:$D$104,"Adults",Validity!$F$4:$F$104,'Final Ratings - Adults'!$C64,Validity!$Z$4:$Z$104,'Final Ratings - Adults'!G$4)</f>
        <v>0</v>
      </c>
      <c r="H64" s="484">
        <f>COUNTIFS(Validity!$D$4:$D$104,"Adults",Validity!$F$4:$F$104,'Final Ratings - Adults'!$C64,Validity!$Z$4:$Z$104,'Final Ratings - Adults'!H$4)</f>
        <v>0</v>
      </c>
      <c r="I64" s="487">
        <f t="shared" si="4"/>
        <v>0</v>
      </c>
      <c r="J64" s="485">
        <f t="shared" si="5"/>
        <v>0</v>
      </c>
      <c r="K64" s="485">
        <f t="shared" si="2"/>
        <v>0</v>
      </c>
      <c r="L64" s="486" t="str">
        <f t="shared" si="3"/>
        <v/>
      </c>
      <c r="M64" s="434"/>
    </row>
    <row r="65" spans="1:13" customFormat="1" ht="15.75" thickTop="1" x14ac:dyDescent="0.25">
      <c r="A65" s="424"/>
      <c r="B65" s="517" t="s">
        <v>432</v>
      </c>
      <c r="C65" s="435" t="s">
        <v>586</v>
      </c>
      <c r="D65" s="448">
        <f>COUNTIFS(Validity!$D$4:$D$104,"Adults",Validity!$F$4:$F$104,'Final Ratings - Adults'!$C65,Validity!$Z$4:$Z$104,'Final Ratings - Adults'!D$4)</f>
        <v>0</v>
      </c>
      <c r="E65" s="448">
        <f>COUNTIFS(Validity!$D$4:$D$104,"Adults",Validity!$F$4:$F$104,'Final Ratings - Adults'!$C65,Validity!$Z$4:$Z$104,'Final Ratings - Adults'!E$4)</f>
        <v>0</v>
      </c>
      <c r="F65" s="448">
        <f>COUNTIFS(Validity!$D$4:$D$104,"Adults",Validity!$F$4:$F$104,'Final Ratings - Adults'!$C65,Validity!$Z$4:$Z$104,'Final Ratings - Adults'!F$4)</f>
        <v>0</v>
      </c>
      <c r="G65" s="448">
        <f>COUNTIFS(Validity!$D$4:$D$104,"Adults",Validity!$F$4:$F$104,'Final Ratings - Adults'!$C65,Validity!$Z$4:$Z$104,'Final Ratings - Adults'!G$4)</f>
        <v>0</v>
      </c>
      <c r="H65" s="443">
        <f>COUNTIFS(Validity!$D$4:$D$104,"Adults",Validity!$F$4:$F$104,'Final Ratings - Adults'!$C65,Validity!$Z$4:$Z$104,'Final Ratings - Adults'!H$4)</f>
        <v>0</v>
      </c>
      <c r="I65" s="449">
        <f t="shared" si="4"/>
        <v>0</v>
      </c>
      <c r="J65" s="449">
        <f t="shared" si="5"/>
        <v>0</v>
      </c>
      <c r="K65" s="449">
        <f t="shared" si="2"/>
        <v>0</v>
      </c>
      <c r="L65" s="444" t="str">
        <f t="shared" si="3"/>
        <v/>
      </c>
      <c r="M65" s="434"/>
    </row>
    <row r="66" spans="1:13" customFormat="1" x14ac:dyDescent="0.25">
      <c r="A66" s="424"/>
      <c r="B66" s="518"/>
      <c r="C66" s="436" t="s">
        <v>405</v>
      </c>
      <c r="D66" s="449">
        <f>COUNTIFS(Validity!$D$4:$D$104,"Adults",Validity!$F$4:$F$104,'Final Ratings - Adults'!$C66,Validity!$Z$4:$Z$104,'Final Ratings - Adults'!D$4)</f>
        <v>0</v>
      </c>
      <c r="E66" s="449">
        <f>COUNTIFS(Validity!$D$4:$D$104,"Adults",Validity!$F$4:$F$104,'Final Ratings - Adults'!$C66,Validity!$Z$4:$Z$104,'Final Ratings - Adults'!E$4)</f>
        <v>0</v>
      </c>
      <c r="F66" s="449">
        <f>COUNTIFS(Validity!$D$4:$D$104,"Adults",Validity!$F$4:$F$104,'Final Ratings - Adults'!$C66,Validity!$Z$4:$Z$104,'Final Ratings - Adults'!F$4)</f>
        <v>0</v>
      </c>
      <c r="G66" s="449">
        <f>COUNTIFS(Validity!$D$4:$D$104,"Adults",Validity!$F$4:$F$104,'Final Ratings - Adults'!$C66,Validity!$Z$4:$Z$104,'Final Ratings - Adults'!G$4)</f>
        <v>0</v>
      </c>
      <c r="H66" s="444">
        <f>COUNTIFS(Validity!$D$4:$D$104,"Adults",Validity!$F$4:$F$104,'Final Ratings - Adults'!$C66,Validity!$Z$4:$Z$104,'Final Ratings - Adults'!H$4)</f>
        <v>0</v>
      </c>
      <c r="I66" s="446">
        <f t="shared" si="4"/>
        <v>0</v>
      </c>
      <c r="J66" s="446">
        <f t="shared" si="5"/>
        <v>0</v>
      </c>
      <c r="K66" s="446">
        <f t="shared" si="2"/>
        <v>0</v>
      </c>
      <c r="L66" s="442" t="str">
        <f t="shared" si="3"/>
        <v/>
      </c>
      <c r="M66" s="434"/>
    </row>
    <row r="67" spans="1:13" customFormat="1" x14ac:dyDescent="0.25">
      <c r="A67" s="424"/>
      <c r="B67" s="518"/>
      <c r="C67" s="436" t="s">
        <v>406</v>
      </c>
      <c r="D67" s="446">
        <f>COUNTIFS(Validity!$D$4:$D$104,"Adults",Validity!$F$4:$F$104,'Final Ratings - Adults'!$C67,Validity!$Z$4:$Z$104,'Final Ratings - Adults'!D$4)</f>
        <v>0</v>
      </c>
      <c r="E67" s="446">
        <f>COUNTIFS(Validity!$D$4:$D$104,"Adults",Validity!$F$4:$F$104,'Final Ratings - Adults'!$C67,Validity!$Z$4:$Z$104,'Final Ratings - Adults'!E$4)</f>
        <v>0</v>
      </c>
      <c r="F67" s="446">
        <f>COUNTIFS(Validity!$D$4:$D$104,"Adults",Validity!$F$4:$F$104,'Final Ratings - Adults'!$C67,Validity!$Z$4:$Z$104,'Final Ratings - Adults'!F$4)</f>
        <v>0</v>
      </c>
      <c r="G67" s="446">
        <f>COUNTIFS(Validity!$D$4:$D$104,"Adults",Validity!$F$4:$F$104,'Final Ratings - Adults'!$C67,Validity!$Z$4:$Z$104,'Final Ratings - Adults'!G$4)</f>
        <v>0</v>
      </c>
      <c r="H67" s="442">
        <f>COUNTIFS(Validity!$D$4:$D$104,"Adults",Validity!$F$4:$F$104,'Final Ratings - Adults'!$C67,Validity!$Z$4:$Z$104,'Final Ratings - Adults'!H$4)</f>
        <v>0</v>
      </c>
      <c r="I67" s="446">
        <f t="shared" si="4"/>
        <v>0</v>
      </c>
      <c r="J67" s="446">
        <f t="shared" si="5"/>
        <v>0</v>
      </c>
      <c r="K67" s="446">
        <f t="shared" si="2"/>
        <v>0</v>
      </c>
      <c r="L67" s="442" t="str">
        <f t="shared" si="3"/>
        <v/>
      </c>
      <c r="M67" s="434"/>
    </row>
    <row r="68" spans="1:13" customFormat="1" x14ac:dyDescent="0.25">
      <c r="A68" s="424"/>
      <c r="B68" s="518"/>
      <c r="C68" s="436" t="s">
        <v>407</v>
      </c>
      <c r="D68" s="446">
        <f>COUNTIFS(Validity!$D$4:$D$104,"Adults",Validity!$F$4:$F$104,'Final Ratings - Adults'!$C68,Validity!$Z$4:$Z$104,'Final Ratings - Adults'!D$4)</f>
        <v>0</v>
      </c>
      <c r="E68" s="446">
        <f>COUNTIFS(Validity!$D$4:$D$104,"Adults",Validity!$F$4:$F$104,'Final Ratings - Adults'!$C68,Validity!$Z$4:$Z$104,'Final Ratings - Adults'!E$4)</f>
        <v>0</v>
      </c>
      <c r="F68" s="446">
        <f>COUNTIFS(Validity!$D$4:$D$104,"Adults",Validity!$F$4:$F$104,'Final Ratings - Adults'!$C68,Validity!$Z$4:$Z$104,'Final Ratings - Adults'!F$4)</f>
        <v>0</v>
      </c>
      <c r="G68" s="446">
        <f>COUNTIFS(Validity!$D$4:$D$104,"Adults",Validity!$F$4:$F$104,'Final Ratings - Adults'!$C68,Validity!$Z$4:$Z$104,'Final Ratings - Adults'!G$4)</f>
        <v>0</v>
      </c>
      <c r="H68" s="442">
        <f>COUNTIFS(Validity!$D$4:$D$104,"Adults",Validity!$F$4:$F$104,'Final Ratings - Adults'!$C68,Validity!$Z$4:$Z$104,'Final Ratings - Adults'!H$4)</f>
        <v>0</v>
      </c>
      <c r="I68" s="446">
        <f t="shared" si="4"/>
        <v>0</v>
      </c>
      <c r="J68" s="446">
        <f t="shared" si="5"/>
        <v>0</v>
      </c>
      <c r="K68" s="446">
        <f t="shared" si="2"/>
        <v>0</v>
      </c>
      <c r="L68" s="442" t="str">
        <f t="shared" si="3"/>
        <v/>
      </c>
      <c r="M68" s="434"/>
    </row>
    <row r="69" spans="1:13" customFormat="1" x14ac:dyDescent="0.25">
      <c r="A69" s="424"/>
      <c r="B69" s="518"/>
      <c r="C69" s="436" t="s">
        <v>408</v>
      </c>
      <c r="D69" s="446">
        <f>COUNTIFS(Validity!$D$4:$D$104,"Adults",Validity!$F$4:$F$104,'Final Ratings - Adults'!$C69,Validity!$Z$4:$Z$104,'Final Ratings - Adults'!D$4)</f>
        <v>0</v>
      </c>
      <c r="E69" s="446">
        <f>COUNTIFS(Validity!$D$4:$D$104,"Adults",Validity!$F$4:$F$104,'Final Ratings - Adults'!$C69,Validity!$Z$4:$Z$104,'Final Ratings - Adults'!E$4)</f>
        <v>0</v>
      </c>
      <c r="F69" s="446">
        <f>COUNTIFS(Validity!$D$4:$D$104,"Adults",Validity!$F$4:$F$104,'Final Ratings - Adults'!$C69,Validity!$Z$4:$Z$104,'Final Ratings - Adults'!F$4)</f>
        <v>0</v>
      </c>
      <c r="G69" s="446">
        <f>COUNTIFS(Validity!$D$4:$D$104,"Adults",Validity!$F$4:$F$104,'Final Ratings - Adults'!$C69,Validity!$Z$4:$Z$104,'Final Ratings - Adults'!G$4)</f>
        <v>0</v>
      </c>
      <c r="H69" s="442">
        <f>COUNTIFS(Validity!$D$4:$D$104,"Adults",Validity!$F$4:$F$104,'Final Ratings - Adults'!$C69,Validity!$Z$4:$Z$104,'Final Ratings - Adults'!H$4)</f>
        <v>0</v>
      </c>
      <c r="I69" s="446">
        <f t="shared" si="4"/>
        <v>0</v>
      </c>
      <c r="J69" s="446">
        <f t="shared" si="5"/>
        <v>0</v>
      </c>
      <c r="K69" s="446">
        <f t="shared" si="2"/>
        <v>0</v>
      </c>
      <c r="L69" s="442" t="str">
        <f t="shared" si="3"/>
        <v/>
      </c>
      <c r="M69" s="434"/>
    </row>
    <row r="70" spans="1:13" customFormat="1" x14ac:dyDescent="0.25">
      <c r="A70" s="424"/>
      <c r="B70" s="518"/>
      <c r="C70" s="438" t="s">
        <v>590</v>
      </c>
      <c r="D70" s="446">
        <f>COUNTIFS(Validity!$D$4:$D$104,"Adults",Validity!$F$4:$F$104,'Final Ratings - Adults'!$C70,Validity!$Z$4:$Z$104,'Final Ratings - Adults'!D$4)</f>
        <v>0</v>
      </c>
      <c r="E70" s="446">
        <f>COUNTIFS(Validity!$D$4:$D$104,"Adults",Validity!$F$4:$F$104,'Final Ratings - Adults'!$C70,Validity!$Z$4:$Z$104,'Final Ratings - Adults'!E$4)</f>
        <v>0</v>
      </c>
      <c r="F70" s="446">
        <f>COUNTIFS(Validity!$D$4:$D$104,"Adults",Validity!$F$4:$F$104,'Final Ratings - Adults'!$C70,Validity!$Z$4:$Z$104,'Final Ratings - Adults'!F$4)</f>
        <v>0</v>
      </c>
      <c r="G70" s="446">
        <f>COUNTIFS(Validity!$D$4:$D$104,"Adults",Validity!$F$4:$F$104,'Final Ratings - Adults'!$C70,Validity!$Z$4:$Z$104,'Final Ratings - Adults'!G$4)</f>
        <v>0</v>
      </c>
      <c r="H70" s="442">
        <f>COUNTIFS(Validity!$D$4:$D$104,"Adults",Validity!$F$4:$F$104,'Final Ratings - Adults'!$C70,Validity!$Z$4:$Z$104,'Final Ratings - Adults'!H$4)</f>
        <v>0</v>
      </c>
      <c r="I70" s="446">
        <f t="shared" si="4"/>
        <v>0</v>
      </c>
      <c r="J70" s="446">
        <f t="shared" si="5"/>
        <v>0</v>
      </c>
      <c r="K70" s="446">
        <f t="shared" si="2"/>
        <v>0</v>
      </c>
      <c r="L70" s="442" t="str">
        <f t="shared" si="3"/>
        <v/>
      </c>
      <c r="M70" s="434"/>
    </row>
    <row r="71" spans="1:13" customFormat="1" x14ac:dyDescent="0.25">
      <c r="A71" s="424"/>
      <c r="B71" s="518"/>
      <c r="C71" s="439" t="s">
        <v>409</v>
      </c>
      <c r="D71" s="446">
        <f>COUNTIFS(Validity!$D$4:$D$104,"Adults",Validity!$F$4:$F$104,'Final Ratings - Adults'!$C71,Validity!$Z$4:$Z$104,'Final Ratings - Adults'!D$4)</f>
        <v>0</v>
      </c>
      <c r="E71" s="446">
        <f>COUNTIFS(Validity!$D$4:$D$104,"Adults",Validity!$F$4:$F$104,'Final Ratings - Adults'!$C71,Validity!$Z$4:$Z$104,'Final Ratings - Adults'!E$4)</f>
        <v>0</v>
      </c>
      <c r="F71" s="446">
        <f>COUNTIFS(Validity!$D$4:$D$104,"Adults",Validity!$F$4:$F$104,'Final Ratings - Adults'!$C71,Validity!$Z$4:$Z$104,'Final Ratings - Adults'!F$4)</f>
        <v>0</v>
      </c>
      <c r="G71" s="446">
        <f>COUNTIFS(Validity!$D$4:$D$104,"Adults",Validity!$F$4:$F$104,'Final Ratings - Adults'!$C71,Validity!$Z$4:$Z$104,'Final Ratings - Adults'!G$4)</f>
        <v>0</v>
      </c>
      <c r="H71" s="442">
        <f>COUNTIFS(Validity!$D$4:$D$104,"Adults",Validity!$F$4:$F$104,'Final Ratings - Adults'!$C71,Validity!$Z$4:$Z$104,'Final Ratings - Adults'!H$4)</f>
        <v>0</v>
      </c>
      <c r="I71" s="446">
        <f t="shared" si="4"/>
        <v>0</v>
      </c>
      <c r="J71" s="446">
        <f t="shared" si="5"/>
        <v>0</v>
      </c>
      <c r="K71" s="446">
        <f t="shared" ref="K71:K76" si="6">IF(I71&gt;1,"",IF(H71&lt;&gt;0,"Insufficient Evidence",IF(SUM(F71:G71)&lt;&gt;0,"No Effects",IF(E71&lt;&gt;0,"Promising",IF(D71&lt;&gt;0,"Effective",0)))))</f>
        <v>0</v>
      </c>
      <c r="L71" s="442" t="str">
        <f t="shared" ref="L71:L76" si="7">IF(I71&lt;=1,"",  IF(J71&lt;0.5,"No Effects",IF(J71&gt;1.49, "Effective",IF(J71&gt;0.49,"Promising","Insufficient Evidence"))))</f>
        <v/>
      </c>
      <c r="M71" s="434"/>
    </row>
    <row r="72" spans="1:13" customFormat="1" ht="15.75" thickBot="1" x14ac:dyDescent="0.3">
      <c r="A72" s="424"/>
      <c r="B72" s="518"/>
      <c r="C72" s="437" t="s">
        <v>447</v>
      </c>
      <c r="D72" s="447">
        <f>COUNTIFS(Validity!$D$4:$D$104,"Adults",Validity!$F$4:$F$104,'Final Ratings - Adults'!$C72,Validity!$Z$4:$Z$104,'Final Ratings - Adults'!D$4)</f>
        <v>0</v>
      </c>
      <c r="E72" s="447">
        <f>COUNTIFS(Validity!$D$4:$D$104,"Adults",Validity!$F$4:$F$104,'Final Ratings - Adults'!$C72,Validity!$Z$4:$Z$104,'Final Ratings - Adults'!E$4)</f>
        <v>0</v>
      </c>
      <c r="F72" s="447">
        <f>COUNTIFS(Validity!$D$4:$D$104,"Adults",Validity!$F$4:$F$104,'Final Ratings - Adults'!$C72,Validity!$Z$4:$Z$104,'Final Ratings - Adults'!F$4)</f>
        <v>0</v>
      </c>
      <c r="G72" s="447">
        <f>COUNTIFS(Validity!$D$4:$D$104,"Adults",Validity!$F$4:$F$104,'Final Ratings - Adults'!$C72,Validity!$Z$4:$Z$104,'Final Ratings - Adults'!G$4)</f>
        <v>0</v>
      </c>
      <c r="H72" s="484">
        <f>COUNTIFS(Validity!$D$4:$D$104,"Adults",Validity!$F$4:$F$104,'Final Ratings - Adults'!$C72,Validity!$Z$4:$Z$104,'Final Ratings - Adults'!H$4)</f>
        <v>0</v>
      </c>
      <c r="I72" s="487">
        <f t="shared" si="4"/>
        <v>0</v>
      </c>
      <c r="J72" s="485">
        <f t="shared" si="5"/>
        <v>0</v>
      </c>
      <c r="K72" s="485">
        <f t="shared" si="6"/>
        <v>0</v>
      </c>
      <c r="L72" s="486" t="str">
        <f t="shared" si="7"/>
        <v/>
      </c>
      <c r="M72" s="434"/>
    </row>
    <row r="73" spans="1:13" customFormat="1" ht="15.75" customHeight="1" thickTop="1" x14ac:dyDescent="0.25">
      <c r="A73" s="424"/>
      <c r="B73" s="517" t="s">
        <v>433</v>
      </c>
      <c r="C73" s="440" t="s">
        <v>587</v>
      </c>
      <c r="D73" s="448">
        <f>COUNTIFS(Validity!$D$4:$D$104,"Adults",Validity!$F$4:$F$104,'Final Ratings - Adults'!$C73,Validity!$Z$4:$Z$104,'Final Ratings - Adults'!D$4)</f>
        <v>0</v>
      </c>
      <c r="E73" s="448">
        <f>COUNTIFS(Validity!$D$4:$D$104,"Adults",Validity!$F$4:$F$104,'Final Ratings - Adults'!$C73,Validity!$Z$4:$Z$104,'Final Ratings - Adults'!E$4)</f>
        <v>0</v>
      </c>
      <c r="F73" s="448">
        <f>COUNTIFS(Validity!$D$4:$D$104,"Adults",Validity!$F$4:$F$104,'Final Ratings - Adults'!$C73,Validity!$Z$4:$Z$104,'Final Ratings - Adults'!F$4)</f>
        <v>0</v>
      </c>
      <c r="G73" s="448">
        <f>COUNTIFS(Validity!$D$4:$D$104,"Adults",Validity!$F$4:$F$104,'Final Ratings - Adults'!$C73,Validity!$Z$4:$Z$104,'Final Ratings - Adults'!G$4)</f>
        <v>0</v>
      </c>
      <c r="H73" s="443">
        <f>COUNTIFS(Validity!$D$4:$D$104,"Adults",Validity!$F$4:$F$104,'Final Ratings - Adults'!$C73,Validity!$Z$4:$Z$104,'Final Ratings - Adults'!H$4)</f>
        <v>0</v>
      </c>
      <c r="I73" s="449">
        <f t="shared" si="4"/>
        <v>0</v>
      </c>
      <c r="J73" s="449">
        <f t="shared" si="5"/>
        <v>0</v>
      </c>
      <c r="K73" s="449">
        <f t="shared" si="6"/>
        <v>0</v>
      </c>
      <c r="L73" s="444" t="str">
        <f t="shared" si="7"/>
        <v/>
      </c>
      <c r="M73" s="434"/>
    </row>
    <row r="74" spans="1:13" customFormat="1" x14ac:dyDescent="0.25">
      <c r="A74" s="424"/>
      <c r="B74" s="518"/>
      <c r="C74" s="441" t="s">
        <v>410</v>
      </c>
      <c r="D74" s="446">
        <f>COUNTIFS(Validity!$D$4:$D$104,"Adults",Validity!$F$4:$F$104,'Final Ratings - Adults'!$C74,Validity!$Z$4:$Z$104,'Final Ratings - Adults'!D$4)</f>
        <v>0</v>
      </c>
      <c r="E74" s="446">
        <f>COUNTIFS(Validity!$D$4:$D$104,"Adults",Validity!$F$4:$F$104,'Final Ratings - Adults'!$C74,Validity!$Z$4:$Z$104,'Final Ratings - Adults'!E$4)</f>
        <v>0</v>
      </c>
      <c r="F74" s="446">
        <f>COUNTIFS(Validity!$D$4:$D$104,"Adults",Validity!$F$4:$F$104,'Final Ratings - Adults'!$C74,Validity!$Z$4:$Z$104,'Final Ratings - Adults'!F$4)</f>
        <v>0</v>
      </c>
      <c r="G74" s="446">
        <f>COUNTIFS(Validity!$D$4:$D$104,"Adults",Validity!$F$4:$F$104,'Final Ratings - Adults'!$C74,Validity!$Z$4:$Z$104,'Final Ratings - Adults'!G$4)</f>
        <v>0</v>
      </c>
      <c r="H74" s="442">
        <f>COUNTIFS(Validity!$D$4:$D$104,"Adults",Validity!$F$4:$F$104,'Final Ratings - Adults'!$C74,Validity!$Z$4:$Z$104,'Final Ratings - Adults'!H$4)</f>
        <v>0</v>
      </c>
      <c r="I74" s="446">
        <f t="shared" si="4"/>
        <v>0</v>
      </c>
      <c r="J74" s="446">
        <f t="shared" si="5"/>
        <v>0</v>
      </c>
      <c r="K74" s="446">
        <f t="shared" si="6"/>
        <v>0</v>
      </c>
      <c r="L74" s="442" t="str">
        <f t="shared" si="7"/>
        <v/>
      </c>
      <c r="M74" s="434"/>
    </row>
    <row r="75" spans="1:13" customFormat="1" x14ac:dyDescent="0.25">
      <c r="A75" s="424"/>
      <c r="B75" s="518"/>
      <c r="C75" s="441" t="s">
        <v>411</v>
      </c>
      <c r="D75" s="446">
        <f>COUNTIFS(Validity!$D$4:$D$104,"Adults",Validity!$F$4:$F$104,'Final Ratings - Adults'!$C75,Validity!$Z$4:$Z$104,'Final Ratings - Adults'!D$4)</f>
        <v>0</v>
      </c>
      <c r="E75" s="446">
        <f>COUNTIFS(Validity!$D$4:$D$104,"Adults",Validity!$F$4:$F$104,'Final Ratings - Adults'!$C75,Validity!$Z$4:$Z$104,'Final Ratings - Adults'!E$4)</f>
        <v>0</v>
      </c>
      <c r="F75" s="446">
        <f>COUNTIFS(Validity!$D$4:$D$104,"Adults",Validity!$F$4:$F$104,'Final Ratings - Adults'!$C75,Validity!$Z$4:$Z$104,'Final Ratings - Adults'!F$4)</f>
        <v>0</v>
      </c>
      <c r="G75" s="446">
        <f>COUNTIFS(Validity!$D$4:$D$104,"Adults",Validity!$F$4:$F$104,'Final Ratings - Adults'!$C75,Validity!$Z$4:$Z$104,'Final Ratings - Adults'!G$4)</f>
        <v>0</v>
      </c>
      <c r="H75" s="442">
        <f>COUNTIFS(Validity!$D$4:$D$104,"Adults",Validity!$F$4:$F$104,'Final Ratings - Adults'!$C75,Validity!$Z$4:$Z$104,'Final Ratings - Adults'!H$4)</f>
        <v>0</v>
      </c>
      <c r="I75" s="446">
        <f t="shared" si="4"/>
        <v>0</v>
      </c>
      <c r="J75" s="446">
        <f t="shared" si="5"/>
        <v>0</v>
      </c>
      <c r="K75" s="446">
        <f t="shared" si="6"/>
        <v>0</v>
      </c>
      <c r="L75" s="442" t="str">
        <f t="shared" si="7"/>
        <v/>
      </c>
      <c r="M75" s="434"/>
    </row>
    <row r="76" spans="1:13" customFormat="1" ht="15.75" thickBot="1" x14ac:dyDescent="0.3">
      <c r="A76" s="424"/>
      <c r="B76" s="519"/>
      <c r="C76" s="485" t="s">
        <v>448</v>
      </c>
      <c r="D76" s="485">
        <f>COUNTIFS(Validity!$D$4:$D$104,"Adults",Validity!$F$4:$F$104,'Final Ratings - Adults'!$C76,Validity!$Z$4:$Z$104,'Final Ratings - Adults'!D$4)</f>
        <v>0</v>
      </c>
      <c r="E76" s="485">
        <f>COUNTIFS(Validity!$D$4:$D$104,"Adults",Validity!$F$4:$F$104,'Final Ratings - Adults'!$C76,Validity!$Z$4:$Z$104,'Final Ratings - Adults'!E$4)</f>
        <v>0</v>
      </c>
      <c r="F76" s="485">
        <f>COUNTIFS(Validity!$D$4:$D$104,"Adults",Validity!$F$4:$F$104,'Final Ratings - Adults'!$C76,Validity!$Z$4:$Z$104,'Final Ratings - Adults'!F$4)</f>
        <v>0</v>
      </c>
      <c r="G76" s="485">
        <f>COUNTIFS(Validity!$D$4:$D$104,"Adults",Validity!$F$4:$F$104,'Final Ratings - Adults'!$C76,Validity!$Z$4:$Z$104,'Final Ratings - Adults'!G$4)</f>
        <v>0</v>
      </c>
      <c r="H76" s="484">
        <f>COUNTIFS(Validity!$D$4:$D$104,"Adults",Validity!$F$4:$F$104,'Final Ratings - Adults'!$C76,Validity!$Z$4:$Z$104,'Final Ratings - Adults'!H$4)</f>
        <v>0</v>
      </c>
      <c r="I76" s="487">
        <f t="shared" si="4"/>
        <v>0</v>
      </c>
      <c r="J76" s="485">
        <f t="shared" si="5"/>
        <v>0</v>
      </c>
      <c r="K76" s="485">
        <f t="shared" si="6"/>
        <v>0</v>
      </c>
      <c r="L76" s="486" t="str">
        <f t="shared" si="7"/>
        <v/>
      </c>
      <c r="M76" s="434"/>
    </row>
    <row r="77" spans="1:13" customFormat="1" ht="15.75" thickTop="1" x14ac:dyDescent="0.25">
      <c r="A77" s="424"/>
      <c r="B77" s="426"/>
      <c r="C77" s="426"/>
      <c r="D77" s="426"/>
      <c r="E77" s="426"/>
      <c r="F77" s="426"/>
      <c r="G77" s="426"/>
      <c r="H77" s="426"/>
      <c r="I77" s="426"/>
      <c r="J77" s="426"/>
      <c r="K77" s="426"/>
      <c r="L77" s="426"/>
      <c r="M77" s="426"/>
    </row>
  </sheetData>
  <sheetProtection password="C638" sheet="1" objects="1" scenarios="1"/>
  <mergeCells count="10">
    <mergeCell ref="B73:B76"/>
    <mergeCell ref="B6:B15"/>
    <mergeCell ref="B16:B22"/>
    <mergeCell ref="B23:B29"/>
    <mergeCell ref="B30:B37"/>
    <mergeCell ref="B38:B46"/>
    <mergeCell ref="B47:B51"/>
    <mergeCell ref="B52:B56"/>
    <mergeCell ref="B57:B64"/>
    <mergeCell ref="B65:B72"/>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FFC000"/>
  </sheetPr>
  <dimension ref="B1:O77"/>
  <sheetViews>
    <sheetView showGridLines="0" zoomScaleNormal="100" workbookViewId="0">
      <pane xSplit="2" ySplit="5" topLeftCell="C6" activePane="bottomRight" state="frozen"/>
      <selection pane="topRight" activeCell="C1" sqref="C1"/>
      <selection pane="bottomLeft" activeCell="A6" sqref="A6"/>
      <selection pane="bottomRight"/>
    </sheetView>
  </sheetViews>
  <sheetFormatPr defaultColWidth="9.140625" defaultRowHeight="15" x14ac:dyDescent="0.25"/>
  <cols>
    <col min="1" max="2" width="9.140625" style="426"/>
    <col min="3" max="3" width="36.42578125" style="426" customWidth="1"/>
    <col min="4" max="8" width="9.140625" style="426"/>
    <col min="9" max="9" width="6.28515625" style="426" customWidth="1"/>
    <col min="10" max="10" width="14.28515625" style="426" customWidth="1"/>
    <col min="11" max="11" width="15.7109375" style="426" customWidth="1"/>
    <col min="12" max="12" width="16.42578125" style="428" customWidth="1"/>
    <col min="13" max="13" width="9.140625" style="428"/>
    <col min="14" max="14" width="9.140625" style="426"/>
    <col min="15" max="15" width="9.140625" style="187"/>
    <col min="16" max="16384" width="9.140625" style="426"/>
  </cols>
  <sheetData>
    <row r="1" spans="2:13" s="426" customFormat="1" ht="31.5" customHeight="1" x14ac:dyDescent="0.25">
      <c r="L1" s="428"/>
      <c r="M1" s="428"/>
    </row>
    <row r="2" spans="2:13" s="426" customFormat="1" ht="18" x14ac:dyDescent="0.25">
      <c r="D2" s="427" t="s">
        <v>694</v>
      </c>
      <c r="L2" s="428"/>
      <c r="M2" s="428"/>
    </row>
    <row r="3" spans="2:13" s="426" customFormat="1" ht="35.25" customHeight="1" x14ac:dyDescent="0.25"/>
    <row r="4" spans="2:13" s="426" customFormat="1" ht="15.75" thickBot="1" x14ac:dyDescent="0.3">
      <c r="D4" s="428">
        <v>1</v>
      </c>
      <c r="E4" s="428">
        <v>2</v>
      </c>
      <c r="F4" s="428">
        <v>3</v>
      </c>
      <c r="G4" s="428">
        <v>4</v>
      </c>
      <c r="H4" s="428">
        <v>5</v>
      </c>
      <c r="I4" s="428"/>
      <c r="J4" s="428"/>
      <c r="K4" s="428"/>
    </row>
    <row r="5" spans="2:13" s="426" customFormat="1" ht="31.5" thickTop="1" thickBot="1" x14ac:dyDescent="0.3">
      <c r="B5" s="431" t="s">
        <v>434</v>
      </c>
      <c r="C5" s="432" t="s">
        <v>427</v>
      </c>
      <c r="D5" s="430" t="s">
        <v>344</v>
      </c>
      <c r="E5" s="430" t="s">
        <v>345</v>
      </c>
      <c r="F5" s="430" t="s">
        <v>346</v>
      </c>
      <c r="G5" s="430" t="s">
        <v>347</v>
      </c>
      <c r="H5" s="429" t="s">
        <v>348</v>
      </c>
      <c r="I5" s="488" t="s">
        <v>690</v>
      </c>
      <c r="J5" s="489" t="s">
        <v>691</v>
      </c>
      <c r="K5" s="489" t="s">
        <v>692</v>
      </c>
      <c r="L5" s="483" t="s">
        <v>693</v>
      </c>
      <c r="M5" s="450"/>
    </row>
    <row r="6" spans="2:13" s="426" customFormat="1" ht="15.75" thickTop="1" x14ac:dyDescent="0.25">
      <c r="B6" s="520" t="s">
        <v>356</v>
      </c>
      <c r="C6" s="435" t="s">
        <v>578</v>
      </c>
      <c r="D6" s="445">
        <f>COUNTIFS(Validity!$D$4:$D$104,"Juveniles",Validity!$F$4:$F$104,'Final Ratings - Juv'!$C6,Validity!$Z$4:$Z$104,'Final Ratings - Juv'!D$4)</f>
        <v>0</v>
      </c>
      <c r="E6" s="445">
        <f>COUNTIFS(Validity!$D$4:$D$104,"Juveniles",Validity!$F$4:$F$104,'Final Ratings - Juv'!$C6,Validity!$Z$4:$Z$104,'Final Ratings - Juv'!E$4)</f>
        <v>0</v>
      </c>
      <c r="F6" s="445">
        <f>COUNTIFS(Validity!$D$4:$D$104,"Juveniles",Validity!$F$4:$F$104,'Final Ratings - Juv'!$C6,Validity!$Z$4:$Z$104,'Final Ratings - Juv'!F$4)</f>
        <v>0</v>
      </c>
      <c r="G6" s="445">
        <f>COUNTIFS(Validity!$D$4:$D$104,"Juveniles",Validity!$F$4:$F$104,'Final Ratings - Juv'!$C6,Validity!$Z$4:$Z$104,'Final Ratings - Juv'!G$4)</f>
        <v>0</v>
      </c>
      <c r="H6" s="443">
        <f>COUNTIFS(Validity!$D$4:$D$104,"Juveniles",Validity!$F$4:$F$104,'Final Ratings - Juv'!$C6,Validity!$Z$4:$Z$104,'Final Ratings - Juv'!H$4)</f>
        <v>0</v>
      </c>
      <c r="I6" s="445">
        <f>SUM(D6:H6)</f>
        <v>0</v>
      </c>
      <c r="J6" s="445">
        <f>(D6*3)+(E6*1)+(F6*-3)+(G6*0)</f>
        <v>0</v>
      </c>
      <c r="K6" s="445">
        <f>IF(I6&gt;1,"",IF(H6&lt;&gt;0,"Insufficient Evidence",IF(SUM(F6:G6)&lt;&gt;0,"No Effects",IF(E6&lt;&gt;0,"Promising",IF(D6&lt;&gt;0,"Effective",0)))))</f>
        <v>0</v>
      </c>
      <c r="L6" s="443" t="str">
        <f>IF(I6&lt;=1,"",  IF(J6&lt;0.5,"No Effects",IF(J6&gt;1.49, "Effective",IF(J6&gt;0.49,"Promising","Insufficient Evidence"))))</f>
        <v/>
      </c>
      <c r="M6" s="434"/>
    </row>
    <row r="7" spans="2:13" s="426" customFormat="1" x14ac:dyDescent="0.25">
      <c r="B7" s="521"/>
      <c r="C7" s="436" t="s">
        <v>363</v>
      </c>
      <c r="D7" s="446">
        <f>COUNTIFS(Validity!$D$4:$D$104,"Juveniles",Validity!$F$4:$F$104,'Final Ratings - Juv'!$C7,Validity!$Z$4:$Z$104,'Final Ratings - Juv'!D$4)</f>
        <v>0</v>
      </c>
      <c r="E7" s="446">
        <f>COUNTIFS(Validity!$D$4:$D$104,"Juveniles",Validity!$F$4:$F$104,'Final Ratings - Juv'!$C7,Validity!$Z$4:$Z$104,'Final Ratings - Juv'!E$4)</f>
        <v>0</v>
      </c>
      <c r="F7" s="446">
        <f>COUNTIFS(Validity!$D$4:$D$104,"Juveniles",Validity!$F$4:$F$104,'Final Ratings - Juv'!$C7,Validity!$Z$4:$Z$104,'Final Ratings - Juv'!F$4)</f>
        <v>0</v>
      </c>
      <c r="G7" s="446">
        <f>COUNTIFS(Validity!$D$4:$D$104,"Juveniles",Validity!$F$4:$F$104,'Final Ratings - Juv'!$C7,Validity!$Z$4:$Z$104,'Final Ratings - Juv'!G$4)</f>
        <v>0</v>
      </c>
      <c r="H7" s="442">
        <f>COUNTIFS(Validity!$D$4:$D$104,"Juveniles",Validity!$F$4:$F$104,'Final Ratings - Juv'!$C7,Validity!$Z$4:$Z$104,'Final Ratings - Juv'!H$4)</f>
        <v>0</v>
      </c>
      <c r="I7" s="446">
        <f t="shared" ref="I7:I70" si="0">SUM(D7:H7)</f>
        <v>0</v>
      </c>
      <c r="J7" s="446">
        <f t="shared" ref="J7:J70" si="1">(D7*3)+(E7*1)+(F7*-3)+(G7*0)</f>
        <v>0</v>
      </c>
      <c r="K7" s="446">
        <f t="shared" ref="K7:K70" si="2">IF(I7&gt;1,"",IF(H7&lt;&gt;0,"Insufficient Evidence",IF(SUM(F7:G7)&lt;&gt;0,"No Effects",IF(E7&lt;&gt;0,"Promising",IF(D7&lt;&gt;0,"Effective",0)))))</f>
        <v>0</v>
      </c>
      <c r="L7" s="442" t="str">
        <f t="shared" ref="L7:L70" si="3">IF(I7&lt;=1,"",  IF(J7&lt;0.5,"No Effects",IF(J7&gt;1.49, "Effective",IF(J7&gt;0.49,"Promising","Insufficient Evidence"))))</f>
        <v/>
      </c>
      <c r="M7" s="434"/>
    </row>
    <row r="8" spans="2:13" s="426" customFormat="1" x14ac:dyDescent="0.25">
      <c r="B8" s="521"/>
      <c r="C8" s="436" t="s">
        <v>364</v>
      </c>
      <c r="D8" s="446">
        <f>COUNTIFS(Validity!$D$4:$D$104,"Juveniles",Validity!$F$4:$F$104,'Final Ratings - Juv'!$C8,Validity!$Z$4:$Z$104,'Final Ratings - Juv'!D$4)</f>
        <v>0</v>
      </c>
      <c r="E8" s="446">
        <f>COUNTIFS(Validity!$D$4:$D$104,"Juveniles",Validity!$F$4:$F$104,'Final Ratings - Juv'!$C8,Validity!$Z$4:$Z$104,'Final Ratings - Juv'!E$4)</f>
        <v>0</v>
      </c>
      <c r="F8" s="446">
        <f>COUNTIFS(Validity!$D$4:$D$104,"Juveniles",Validity!$F$4:$F$104,'Final Ratings - Juv'!$C8,Validity!$Z$4:$Z$104,'Final Ratings - Juv'!F$4)</f>
        <v>0</v>
      </c>
      <c r="G8" s="446">
        <f>COUNTIFS(Validity!$D$4:$D$104,"Juveniles",Validity!$F$4:$F$104,'Final Ratings - Juv'!$C8,Validity!$Z$4:$Z$104,'Final Ratings - Juv'!G$4)</f>
        <v>0</v>
      </c>
      <c r="H8" s="442">
        <f>COUNTIFS(Validity!$D$4:$D$104,"Juveniles",Validity!$F$4:$F$104,'Final Ratings - Juv'!$C8,Validity!$Z$4:$Z$104,'Final Ratings - Juv'!H$4)</f>
        <v>0</v>
      </c>
      <c r="I8" s="446">
        <f t="shared" si="0"/>
        <v>0</v>
      </c>
      <c r="J8" s="446">
        <f t="shared" si="1"/>
        <v>0</v>
      </c>
      <c r="K8" s="446">
        <f t="shared" si="2"/>
        <v>0</v>
      </c>
      <c r="L8" s="442" t="str">
        <f t="shared" si="3"/>
        <v/>
      </c>
      <c r="M8" s="434"/>
    </row>
    <row r="9" spans="2:13" s="426" customFormat="1" x14ac:dyDescent="0.25">
      <c r="B9" s="521"/>
      <c r="C9" s="436" t="s">
        <v>367</v>
      </c>
      <c r="D9" s="446">
        <f>COUNTIFS(Validity!$D$4:$D$104,"Juveniles",Validity!$F$4:$F$104,'Final Ratings - Juv'!$C9,Validity!$Z$4:$Z$104,'Final Ratings - Juv'!D$4)</f>
        <v>0</v>
      </c>
      <c r="E9" s="446">
        <f>COUNTIFS(Validity!$D$4:$D$104,"Juveniles",Validity!$F$4:$F$104,'Final Ratings - Juv'!$C9,Validity!$Z$4:$Z$104,'Final Ratings - Juv'!E$4)</f>
        <v>0</v>
      </c>
      <c r="F9" s="446">
        <f>COUNTIFS(Validity!$D$4:$D$104,"Juveniles",Validity!$F$4:$F$104,'Final Ratings - Juv'!$C9,Validity!$Z$4:$Z$104,'Final Ratings - Juv'!F$4)</f>
        <v>0</v>
      </c>
      <c r="G9" s="446">
        <f>COUNTIFS(Validity!$D$4:$D$104,"Juveniles",Validity!$F$4:$F$104,'Final Ratings - Juv'!$C9,Validity!$Z$4:$Z$104,'Final Ratings - Juv'!G$4)</f>
        <v>0</v>
      </c>
      <c r="H9" s="442">
        <f>COUNTIFS(Validity!$D$4:$D$104,"Juveniles",Validity!$F$4:$F$104,'Final Ratings - Juv'!$C9,Validity!$Z$4:$Z$104,'Final Ratings - Juv'!H$4)</f>
        <v>0</v>
      </c>
      <c r="I9" s="446">
        <f t="shared" si="0"/>
        <v>0</v>
      </c>
      <c r="J9" s="446">
        <f t="shared" si="1"/>
        <v>0</v>
      </c>
      <c r="K9" s="446">
        <f t="shared" si="2"/>
        <v>0</v>
      </c>
      <c r="L9" s="442" t="str">
        <f t="shared" si="3"/>
        <v/>
      </c>
      <c r="M9" s="434"/>
    </row>
    <row r="10" spans="2:13" s="426" customFormat="1" x14ac:dyDescent="0.25">
      <c r="B10" s="521"/>
      <c r="C10" s="436" t="s">
        <v>368</v>
      </c>
      <c r="D10" s="446">
        <f>COUNTIFS(Validity!$D$4:$D$104,"Juveniles",Validity!$F$4:$F$104,'Final Ratings - Juv'!$C10,Validity!$Z$4:$Z$104,'Final Ratings - Juv'!D$4)</f>
        <v>0</v>
      </c>
      <c r="E10" s="446">
        <f>COUNTIFS(Validity!$D$4:$D$104,"Juveniles",Validity!$F$4:$F$104,'Final Ratings - Juv'!$C10,Validity!$Z$4:$Z$104,'Final Ratings - Juv'!E$4)</f>
        <v>0</v>
      </c>
      <c r="F10" s="446">
        <f>COUNTIFS(Validity!$D$4:$D$104,"Juveniles",Validity!$F$4:$F$104,'Final Ratings - Juv'!$C10,Validity!$Z$4:$Z$104,'Final Ratings - Juv'!F$4)</f>
        <v>0</v>
      </c>
      <c r="G10" s="446">
        <f>COUNTIFS(Validity!$D$4:$D$104,"Juveniles",Validity!$F$4:$F$104,'Final Ratings - Juv'!$C10,Validity!$Z$4:$Z$104,'Final Ratings - Juv'!G$4)</f>
        <v>0</v>
      </c>
      <c r="H10" s="442">
        <f>COUNTIFS(Validity!$D$4:$D$104,"Juveniles",Validity!$F$4:$F$104,'Final Ratings - Juv'!$C10,Validity!$Z$4:$Z$104,'Final Ratings - Juv'!H$4)</f>
        <v>0</v>
      </c>
      <c r="I10" s="446">
        <f t="shared" si="0"/>
        <v>0</v>
      </c>
      <c r="J10" s="446">
        <f t="shared" si="1"/>
        <v>0</v>
      </c>
      <c r="K10" s="446">
        <f t="shared" si="2"/>
        <v>0</v>
      </c>
      <c r="L10" s="442" t="str">
        <f t="shared" si="3"/>
        <v/>
      </c>
      <c r="M10" s="434"/>
    </row>
    <row r="11" spans="2:13" s="426" customFormat="1" x14ac:dyDescent="0.25">
      <c r="B11" s="521"/>
      <c r="C11" s="436" t="s">
        <v>365</v>
      </c>
      <c r="D11" s="446">
        <f>COUNTIFS(Validity!$D$4:$D$104,"Juveniles",Validity!$F$4:$F$104,'Final Ratings - Juv'!$C11,Validity!$Z$4:$Z$104,'Final Ratings - Juv'!D$4)</f>
        <v>0</v>
      </c>
      <c r="E11" s="446">
        <f>COUNTIFS(Validity!$D$4:$D$104,"Juveniles",Validity!$F$4:$F$104,'Final Ratings - Juv'!$C11,Validity!$Z$4:$Z$104,'Final Ratings - Juv'!E$4)</f>
        <v>0</v>
      </c>
      <c r="F11" s="446">
        <f>COUNTIFS(Validity!$D$4:$D$104,"Juveniles",Validity!$F$4:$F$104,'Final Ratings - Juv'!$C11,Validity!$Z$4:$Z$104,'Final Ratings - Juv'!F$4)</f>
        <v>0</v>
      </c>
      <c r="G11" s="446">
        <f>COUNTIFS(Validity!$D$4:$D$104,"Juveniles",Validity!$F$4:$F$104,'Final Ratings - Juv'!$C11,Validity!$Z$4:$Z$104,'Final Ratings - Juv'!G$4)</f>
        <v>0</v>
      </c>
      <c r="H11" s="442">
        <f>COUNTIFS(Validity!$D$4:$D$104,"Juveniles",Validity!$F$4:$F$104,'Final Ratings - Juv'!$C11,Validity!$Z$4:$Z$104,'Final Ratings - Juv'!H$4)</f>
        <v>0</v>
      </c>
      <c r="I11" s="446">
        <f t="shared" si="0"/>
        <v>0</v>
      </c>
      <c r="J11" s="446">
        <f t="shared" si="1"/>
        <v>0</v>
      </c>
      <c r="K11" s="446">
        <f t="shared" si="2"/>
        <v>0</v>
      </c>
      <c r="L11" s="442" t="str">
        <f t="shared" si="3"/>
        <v/>
      </c>
      <c r="M11" s="434"/>
    </row>
    <row r="12" spans="2:13" s="426" customFormat="1" x14ac:dyDescent="0.25">
      <c r="B12" s="521"/>
      <c r="C12" s="436" t="s">
        <v>366</v>
      </c>
      <c r="D12" s="446">
        <f>COUNTIFS(Validity!$D$4:$D$104,"Juveniles",Validity!$F$4:$F$104,'Final Ratings - Juv'!$C12,Validity!$Z$4:$Z$104,'Final Ratings - Juv'!D$4)</f>
        <v>0</v>
      </c>
      <c r="E12" s="446">
        <f>COUNTIFS(Validity!$D$4:$D$104,"Juveniles",Validity!$F$4:$F$104,'Final Ratings - Juv'!$C12,Validity!$Z$4:$Z$104,'Final Ratings - Juv'!E$4)</f>
        <v>0</v>
      </c>
      <c r="F12" s="446">
        <f>COUNTIFS(Validity!$D$4:$D$104,"Juveniles",Validity!$F$4:$F$104,'Final Ratings - Juv'!$C12,Validity!$Z$4:$Z$104,'Final Ratings - Juv'!F$4)</f>
        <v>0</v>
      </c>
      <c r="G12" s="446">
        <f>COUNTIFS(Validity!$D$4:$D$104,"Juveniles",Validity!$F$4:$F$104,'Final Ratings - Juv'!$C12,Validity!$Z$4:$Z$104,'Final Ratings - Juv'!G$4)</f>
        <v>0</v>
      </c>
      <c r="H12" s="442">
        <f>COUNTIFS(Validity!$D$4:$D$104,"Juveniles",Validity!$F$4:$F$104,'Final Ratings - Juv'!$C12,Validity!$Z$4:$Z$104,'Final Ratings - Juv'!H$4)</f>
        <v>0</v>
      </c>
      <c r="I12" s="446">
        <f t="shared" si="0"/>
        <v>0</v>
      </c>
      <c r="J12" s="446">
        <f t="shared" si="1"/>
        <v>0</v>
      </c>
      <c r="K12" s="446">
        <f t="shared" si="2"/>
        <v>0</v>
      </c>
      <c r="L12" s="442" t="str">
        <f t="shared" si="3"/>
        <v/>
      </c>
      <c r="M12" s="434"/>
    </row>
    <row r="13" spans="2:13" s="426" customFormat="1" x14ac:dyDescent="0.25">
      <c r="B13" s="521"/>
      <c r="C13" s="436" t="s">
        <v>369</v>
      </c>
      <c r="D13" s="446">
        <f>COUNTIFS(Validity!$D$4:$D$104,"Juveniles",Validity!$F$4:$F$104,'Final Ratings - Juv'!$C13,Validity!$Z$4:$Z$104,'Final Ratings - Juv'!D$4)</f>
        <v>0</v>
      </c>
      <c r="E13" s="446">
        <f>COUNTIFS(Validity!$D$4:$D$104,"Juveniles",Validity!$F$4:$F$104,'Final Ratings - Juv'!$C13,Validity!$Z$4:$Z$104,'Final Ratings - Juv'!E$4)</f>
        <v>0</v>
      </c>
      <c r="F13" s="446">
        <f>COUNTIFS(Validity!$D$4:$D$104,"Juveniles",Validity!$F$4:$F$104,'Final Ratings - Juv'!$C13,Validity!$Z$4:$Z$104,'Final Ratings - Juv'!F$4)</f>
        <v>0</v>
      </c>
      <c r="G13" s="446">
        <f>COUNTIFS(Validity!$D$4:$D$104,"Juveniles",Validity!$F$4:$F$104,'Final Ratings - Juv'!$C13,Validity!$Z$4:$Z$104,'Final Ratings - Juv'!G$4)</f>
        <v>0</v>
      </c>
      <c r="H13" s="442">
        <f>COUNTIFS(Validity!$D$4:$D$104,"Juveniles",Validity!$F$4:$F$104,'Final Ratings - Juv'!$C13,Validity!$Z$4:$Z$104,'Final Ratings - Juv'!H$4)</f>
        <v>0</v>
      </c>
      <c r="I13" s="446">
        <f t="shared" si="0"/>
        <v>0</v>
      </c>
      <c r="J13" s="446">
        <f t="shared" si="1"/>
        <v>0</v>
      </c>
      <c r="K13" s="446">
        <f t="shared" si="2"/>
        <v>0</v>
      </c>
      <c r="L13" s="442" t="str">
        <f t="shared" si="3"/>
        <v/>
      </c>
      <c r="M13" s="434"/>
    </row>
    <row r="14" spans="2:13" s="426" customFormat="1" x14ac:dyDescent="0.25">
      <c r="B14" s="521"/>
      <c r="C14" s="436" t="s">
        <v>370</v>
      </c>
      <c r="D14" s="446">
        <f>COUNTIFS(Validity!$D$4:$D$104,"Juveniles",Validity!$F$4:$F$104,'Final Ratings - Juv'!$C14,Validity!$Z$4:$Z$104,'Final Ratings - Juv'!D$4)</f>
        <v>0</v>
      </c>
      <c r="E14" s="446">
        <f>COUNTIFS(Validity!$D$4:$D$104,"Juveniles",Validity!$F$4:$F$104,'Final Ratings - Juv'!$C14,Validity!$Z$4:$Z$104,'Final Ratings - Juv'!E$4)</f>
        <v>0</v>
      </c>
      <c r="F14" s="446">
        <f>COUNTIFS(Validity!$D$4:$D$104,"Juveniles",Validity!$F$4:$F$104,'Final Ratings - Juv'!$C14,Validity!$Z$4:$Z$104,'Final Ratings - Juv'!F$4)</f>
        <v>0</v>
      </c>
      <c r="G14" s="446">
        <f>COUNTIFS(Validity!$D$4:$D$104,"Juveniles",Validity!$F$4:$F$104,'Final Ratings - Juv'!$C14,Validity!$Z$4:$Z$104,'Final Ratings - Juv'!G$4)</f>
        <v>0</v>
      </c>
      <c r="H14" s="442">
        <f>COUNTIFS(Validity!$D$4:$D$104,"Juveniles",Validity!$F$4:$F$104,'Final Ratings - Juv'!$C14,Validity!$Z$4:$Z$104,'Final Ratings - Juv'!H$4)</f>
        <v>0</v>
      </c>
      <c r="I14" s="446">
        <f t="shared" si="0"/>
        <v>0</v>
      </c>
      <c r="J14" s="446">
        <f t="shared" si="1"/>
        <v>0</v>
      </c>
      <c r="K14" s="446">
        <f t="shared" si="2"/>
        <v>0</v>
      </c>
      <c r="L14" s="442" t="str">
        <f t="shared" si="3"/>
        <v/>
      </c>
      <c r="M14" s="434"/>
    </row>
    <row r="15" spans="2:13" s="426" customFormat="1" ht="15.75" thickBot="1" x14ac:dyDescent="0.3">
      <c r="B15" s="521"/>
      <c r="C15" s="437" t="s">
        <v>439</v>
      </c>
      <c r="D15" s="447">
        <f>COUNTIFS(Validity!$D$4:$D$104,"Juveniles",Validity!$F$4:$F$104,'Final Ratings - Juv'!$C15,Validity!$Z$4:$Z$104,'Final Ratings - Juv'!D$4)</f>
        <v>0</v>
      </c>
      <c r="E15" s="447">
        <f>COUNTIFS(Validity!$D$4:$D$104,"Juveniles",Validity!$F$4:$F$104,'Final Ratings - Juv'!$C15,Validity!$Z$4:$Z$104,'Final Ratings - Juv'!E$4)</f>
        <v>0</v>
      </c>
      <c r="F15" s="447">
        <f>COUNTIFS(Validity!$D$4:$D$104,"Juveniles",Validity!$F$4:$F$104,'Final Ratings - Juv'!$C15,Validity!$Z$4:$Z$104,'Final Ratings - Juv'!F$4)</f>
        <v>0</v>
      </c>
      <c r="G15" s="447">
        <f>COUNTIFS(Validity!$D$4:$D$104,"Juveniles",Validity!$F$4:$F$104,'Final Ratings - Juv'!$C15,Validity!$Z$4:$Z$104,'Final Ratings - Juv'!G$4)</f>
        <v>0</v>
      </c>
      <c r="H15" s="484">
        <f>COUNTIFS(Validity!$D$4:$D$104,"Juveniles",Validity!$F$4:$F$104,'Final Ratings - Juv'!$C15,Validity!$Z$4:$Z$104,'Final Ratings - Juv'!H$4)</f>
        <v>0</v>
      </c>
      <c r="I15" s="485">
        <f t="shared" si="0"/>
        <v>0</v>
      </c>
      <c r="J15" s="485">
        <f t="shared" si="1"/>
        <v>0</v>
      </c>
      <c r="K15" s="485">
        <f t="shared" si="2"/>
        <v>0</v>
      </c>
      <c r="L15" s="486" t="str">
        <f t="shared" si="3"/>
        <v/>
      </c>
      <c r="M15" s="451"/>
    </row>
    <row r="16" spans="2:13" s="426" customFormat="1" ht="15.75" thickTop="1" x14ac:dyDescent="0.25">
      <c r="B16" s="522" t="s">
        <v>357</v>
      </c>
      <c r="C16" s="435" t="s">
        <v>579</v>
      </c>
      <c r="D16" s="448">
        <f>COUNTIFS(Validity!$D$4:$D$104,"Juveniles",Validity!$F$4:$F$104,'Final Ratings - Juv'!$C16,Validity!$Z$4:$Z$104,'Final Ratings - Juv'!D$4)</f>
        <v>0</v>
      </c>
      <c r="E16" s="448">
        <f>COUNTIFS(Validity!$D$4:$D$104,"Juveniles",Validity!$F$4:$F$104,'Final Ratings - Juv'!$C16,Validity!$Z$4:$Z$104,'Final Ratings - Juv'!E$4)</f>
        <v>0</v>
      </c>
      <c r="F16" s="448">
        <f>COUNTIFS(Validity!$D$4:$D$104,"Juveniles",Validity!$F$4:$F$104,'Final Ratings - Juv'!$C16,Validity!$Z$4:$Z$104,'Final Ratings - Juv'!F$4)</f>
        <v>0</v>
      </c>
      <c r="G16" s="448">
        <f>COUNTIFS(Validity!$D$4:$D$104,"Juveniles",Validity!$F$4:$F$104,'Final Ratings - Juv'!$C16,Validity!$Z$4:$Z$104,'Final Ratings - Juv'!G$4)</f>
        <v>0</v>
      </c>
      <c r="H16" s="444">
        <f>COUNTIFS(Validity!$D$4:$D$104,"Juveniles",Validity!$F$4:$F$104,'Final Ratings - Juv'!$C16,Validity!$Z$4:$Z$104,'Final Ratings - Juv'!H$4)</f>
        <v>0</v>
      </c>
      <c r="I16" s="449">
        <f t="shared" si="0"/>
        <v>0</v>
      </c>
      <c r="J16" s="449">
        <f t="shared" si="1"/>
        <v>0</v>
      </c>
      <c r="K16" s="449">
        <f t="shared" si="2"/>
        <v>0</v>
      </c>
      <c r="L16" s="444" t="str">
        <f t="shared" si="3"/>
        <v/>
      </c>
      <c r="M16" s="434"/>
    </row>
    <row r="17" spans="2:13" s="426" customFormat="1" x14ac:dyDescent="0.25">
      <c r="B17" s="523"/>
      <c r="C17" s="436" t="s">
        <v>371</v>
      </c>
      <c r="D17" s="446">
        <f>COUNTIFS(Validity!$D$4:$D$104,"Juveniles",Validity!$F$4:$F$104,'Final Ratings - Juv'!$C17,Validity!$Z$4:$Z$104,'Final Ratings - Juv'!D$4)</f>
        <v>0</v>
      </c>
      <c r="E17" s="446">
        <f>COUNTIFS(Validity!$D$4:$D$104,"Juveniles",Validity!$F$4:$F$104,'Final Ratings - Juv'!$C17,Validity!$Z$4:$Z$104,'Final Ratings - Juv'!E$4)</f>
        <v>0</v>
      </c>
      <c r="F17" s="446">
        <f>COUNTIFS(Validity!$D$4:$D$104,"Juveniles",Validity!$F$4:$F$104,'Final Ratings - Juv'!$C17,Validity!$Z$4:$Z$104,'Final Ratings - Juv'!F$4)</f>
        <v>0</v>
      </c>
      <c r="G17" s="446">
        <f>COUNTIFS(Validity!$D$4:$D$104,"Juveniles",Validity!$F$4:$F$104,'Final Ratings - Juv'!$C17,Validity!$Z$4:$Z$104,'Final Ratings - Juv'!G$4)</f>
        <v>0</v>
      </c>
      <c r="H17" s="442">
        <f>COUNTIFS(Validity!$D$4:$D$104,"Juveniles",Validity!$F$4:$F$104,'Final Ratings - Juv'!$C17,Validity!$Z$4:$Z$104,'Final Ratings - Juv'!H$4)</f>
        <v>0</v>
      </c>
      <c r="I17" s="446">
        <f t="shared" si="0"/>
        <v>0</v>
      </c>
      <c r="J17" s="446">
        <f t="shared" si="1"/>
        <v>0</v>
      </c>
      <c r="K17" s="446">
        <f t="shared" si="2"/>
        <v>0</v>
      </c>
      <c r="L17" s="442" t="str">
        <f t="shared" si="3"/>
        <v/>
      </c>
      <c r="M17" s="434"/>
    </row>
    <row r="18" spans="2:13" s="426" customFormat="1" x14ac:dyDescent="0.25">
      <c r="B18" s="523"/>
      <c r="C18" s="436" t="s">
        <v>372</v>
      </c>
      <c r="D18" s="446">
        <f>COUNTIFS(Validity!$D$4:$D$104,"Juveniles",Validity!$F$4:$F$104,'Final Ratings - Juv'!$C18,Validity!$Z$4:$Z$104,'Final Ratings - Juv'!D$4)</f>
        <v>0</v>
      </c>
      <c r="E18" s="446">
        <f>COUNTIFS(Validity!$D$4:$D$104,"Juveniles",Validity!$F$4:$F$104,'Final Ratings - Juv'!$C18,Validity!$Z$4:$Z$104,'Final Ratings - Juv'!E$4)</f>
        <v>0</v>
      </c>
      <c r="F18" s="446">
        <f>COUNTIFS(Validity!$D$4:$D$104,"Juveniles",Validity!$F$4:$F$104,'Final Ratings - Juv'!$C18,Validity!$Z$4:$Z$104,'Final Ratings - Juv'!F$4)</f>
        <v>0</v>
      </c>
      <c r="G18" s="446">
        <f>COUNTIFS(Validity!$D$4:$D$104,"Juveniles",Validity!$F$4:$F$104,'Final Ratings - Juv'!$C18,Validity!$Z$4:$Z$104,'Final Ratings - Juv'!G$4)</f>
        <v>0</v>
      </c>
      <c r="H18" s="442">
        <f>COUNTIFS(Validity!$D$4:$D$104,"Juveniles",Validity!$F$4:$F$104,'Final Ratings - Juv'!$C18,Validity!$Z$4:$Z$104,'Final Ratings - Juv'!H$4)</f>
        <v>0</v>
      </c>
      <c r="I18" s="446">
        <f t="shared" si="0"/>
        <v>0</v>
      </c>
      <c r="J18" s="446">
        <f t="shared" si="1"/>
        <v>0</v>
      </c>
      <c r="K18" s="446">
        <f t="shared" si="2"/>
        <v>0</v>
      </c>
      <c r="L18" s="442" t="str">
        <f t="shared" si="3"/>
        <v/>
      </c>
      <c r="M18" s="434"/>
    </row>
    <row r="19" spans="2:13" s="426" customFormat="1" x14ac:dyDescent="0.25">
      <c r="B19" s="523"/>
      <c r="C19" s="436" t="s">
        <v>373</v>
      </c>
      <c r="D19" s="446">
        <f>COUNTIFS(Validity!$D$4:$D$104,"Juveniles",Validity!$F$4:$F$104,'Final Ratings - Juv'!$C19,Validity!$Z$4:$Z$104,'Final Ratings - Juv'!D$4)</f>
        <v>0</v>
      </c>
      <c r="E19" s="446">
        <f>COUNTIFS(Validity!$D$4:$D$104,"Juveniles",Validity!$F$4:$F$104,'Final Ratings - Juv'!$C19,Validity!$Z$4:$Z$104,'Final Ratings - Juv'!E$4)</f>
        <v>0</v>
      </c>
      <c r="F19" s="446">
        <f>COUNTIFS(Validity!$D$4:$D$104,"Juveniles",Validity!$F$4:$F$104,'Final Ratings - Juv'!$C19,Validity!$Z$4:$Z$104,'Final Ratings - Juv'!F$4)</f>
        <v>0</v>
      </c>
      <c r="G19" s="446">
        <f>COUNTIFS(Validity!$D$4:$D$104,"Juveniles",Validity!$F$4:$F$104,'Final Ratings - Juv'!$C19,Validity!$Z$4:$Z$104,'Final Ratings - Juv'!G$4)</f>
        <v>0</v>
      </c>
      <c r="H19" s="442">
        <f>COUNTIFS(Validity!$D$4:$D$104,"Juveniles",Validity!$F$4:$F$104,'Final Ratings - Juv'!$C19,Validity!$Z$4:$Z$104,'Final Ratings - Juv'!H$4)</f>
        <v>0</v>
      </c>
      <c r="I19" s="446">
        <f t="shared" si="0"/>
        <v>0</v>
      </c>
      <c r="J19" s="446">
        <f t="shared" si="1"/>
        <v>0</v>
      </c>
      <c r="K19" s="446">
        <f t="shared" si="2"/>
        <v>0</v>
      </c>
      <c r="L19" s="442" t="str">
        <f t="shared" si="3"/>
        <v/>
      </c>
      <c r="M19" s="434"/>
    </row>
    <row r="20" spans="2:13" s="426" customFormat="1" x14ac:dyDescent="0.25">
      <c r="B20" s="523"/>
      <c r="C20" s="436" t="s">
        <v>374</v>
      </c>
      <c r="D20" s="446">
        <f>COUNTIFS(Validity!$D$4:$D$104,"Juveniles",Validity!$F$4:$F$104,'Final Ratings - Juv'!$C20,Validity!$Z$4:$Z$104,'Final Ratings - Juv'!D$4)</f>
        <v>0</v>
      </c>
      <c r="E20" s="446">
        <f>COUNTIFS(Validity!$D$4:$D$104,"Juveniles",Validity!$F$4:$F$104,'Final Ratings - Juv'!$C20,Validity!$Z$4:$Z$104,'Final Ratings - Juv'!E$4)</f>
        <v>0</v>
      </c>
      <c r="F20" s="446">
        <f>COUNTIFS(Validity!$D$4:$D$104,"Juveniles",Validity!$F$4:$F$104,'Final Ratings - Juv'!$C20,Validity!$Z$4:$Z$104,'Final Ratings - Juv'!F$4)</f>
        <v>0</v>
      </c>
      <c r="G20" s="446">
        <f>COUNTIFS(Validity!$D$4:$D$104,"Juveniles",Validity!$F$4:$F$104,'Final Ratings - Juv'!$C20,Validity!$Z$4:$Z$104,'Final Ratings - Juv'!G$4)</f>
        <v>0</v>
      </c>
      <c r="H20" s="442">
        <f>COUNTIFS(Validity!$D$4:$D$104,"Juveniles",Validity!$F$4:$F$104,'Final Ratings - Juv'!$C20,Validity!$Z$4:$Z$104,'Final Ratings - Juv'!H$4)</f>
        <v>0</v>
      </c>
      <c r="I20" s="446">
        <f t="shared" si="0"/>
        <v>0</v>
      </c>
      <c r="J20" s="446">
        <f t="shared" si="1"/>
        <v>0</v>
      </c>
      <c r="K20" s="446">
        <f t="shared" si="2"/>
        <v>0</v>
      </c>
      <c r="L20" s="442" t="str">
        <f t="shared" si="3"/>
        <v/>
      </c>
      <c r="M20" s="434"/>
    </row>
    <row r="21" spans="2:13" s="426" customFormat="1" x14ac:dyDescent="0.25">
      <c r="B21" s="523"/>
      <c r="C21" s="436" t="s">
        <v>375</v>
      </c>
      <c r="D21" s="446">
        <f>COUNTIFS(Validity!$D$4:$D$104,"Juveniles",Validity!$F$4:$F$104,'Final Ratings - Juv'!$C21,Validity!$Z$4:$Z$104,'Final Ratings - Juv'!D$4)</f>
        <v>0</v>
      </c>
      <c r="E21" s="446">
        <f>COUNTIFS(Validity!$D$4:$D$104,"Juveniles",Validity!$F$4:$F$104,'Final Ratings - Juv'!$C21,Validity!$Z$4:$Z$104,'Final Ratings - Juv'!E$4)</f>
        <v>0</v>
      </c>
      <c r="F21" s="446">
        <f>COUNTIFS(Validity!$D$4:$D$104,"Juveniles",Validity!$F$4:$F$104,'Final Ratings - Juv'!$C21,Validity!$Z$4:$Z$104,'Final Ratings - Juv'!F$4)</f>
        <v>0</v>
      </c>
      <c r="G21" s="446">
        <f>COUNTIFS(Validity!$D$4:$D$104,"Juveniles",Validity!$F$4:$F$104,'Final Ratings - Juv'!$C21,Validity!$Z$4:$Z$104,'Final Ratings - Juv'!G$4)</f>
        <v>0</v>
      </c>
      <c r="H21" s="442">
        <f>COUNTIFS(Validity!$D$4:$D$104,"Juveniles",Validity!$F$4:$F$104,'Final Ratings - Juv'!$C21,Validity!$Z$4:$Z$104,'Final Ratings - Juv'!H$4)</f>
        <v>0</v>
      </c>
      <c r="I21" s="446">
        <f t="shared" si="0"/>
        <v>0</v>
      </c>
      <c r="J21" s="446">
        <f t="shared" si="1"/>
        <v>0</v>
      </c>
      <c r="K21" s="446">
        <f t="shared" si="2"/>
        <v>0</v>
      </c>
      <c r="L21" s="442" t="str">
        <f t="shared" si="3"/>
        <v/>
      </c>
      <c r="M21" s="434"/>
    </row>
    <row r="22" spans="2:13" s="426" customFormat="1" ht="15.75" thickBot="1" x14ac:dyDescent="0.3">
      <c r="B22" s="524"/>
      <c r="C22" s="437" t="s">
        <v>440</v>
      </c>
      <c r="D22" s="447">
        <f>COUNTIFS(Validity!$D$4:$D$104,"Juveniles",Validity!$F$4:$F$104,'Final Ratings - Juv'!$C22,Validity!$Z$4:$Z$104,'Final Ratings - Juv'!D$4)</f>
        <v>0</v>
      </c>
      <c r="E22" s="447">
        <f>COUNTIFS(Validity!$D$4:$D$104,"Juveniles",Validity!$F$4:$F$104,'Final Ratings - Juv'!$C22,Validity!$Z$4:$Z$104,'Final Ratings - Juv'!E$4)</f>
        <v>0</v>
      </c>
      <c r="F22" s="447">
        <f>COUNTIFS(Validity!$D$4:$D$104,"Juveniles",Validity!$F$4:$F$104,'Final Ratings - Juv'!$C22,Validity!$Z$4:$Z$104,'Final Ratings - Juv'!F$4)</f>
        <v>0</v>
      </c>
      <c r="G22" s="447">
        <f>COUNTIFS(Validity!$D$4:$D$104,"Juveniles",Validity!$F$4:$F$104,'Final Ratings - Juv'!$C22,Validity!$Z$4:$Z$104,'Final Ratings - Juv'!G$4)</f>
        <v>0</v>
      </c>
      <c r="H22" s="484">
        <f>COUNTIFS(Validity!$D$4:$D$104,"Juveniles",Validity!$F$4:$F$104,'Final Ratings - Juv'!$C22,Validity!$Z$4:$Z$104,'Final Ratings - Juv'!H$4)</f>
        <v>0</v>
      </c>
      <c r="I22" s="487">
        <f t="shared" si="0"/>
        <v>0</v>
      </c>
      <c r="J22" s="485">
        <f t="shared" si="1"/>
        <v>0</v>
      </c>
      <c r="K22" s="485">
        <f t="shared" si="2"/>
        <v>0</v>
      </c>
      <c r="L22" s="486" t="str">
        <f t="shared" si="3"/>
        <v/>
      </c>
      <c r="M22" s="434"/>
    </row>
    <row r="23" spans="2:13" s="426" customFormat="1" ht="15.75" thickTop="1" x14ac:dyDescent="0.25">
      <c r="B23" s="525" t="s">
        <v>429</v>
      </c>
      <c r="C23" s="435" t="s">
        <v>580</v>
      </c>
      <c r="D23" s="448">
        <f>COUNTIFS(Validity!$D$4:$D$104,"Juveniles",Validity!$F$4:$F$104,'Final Ratings - Juv'!$C23,Validity!$Z$4:$Z$104,'Final Ratings - Juv'!D$4)</f>
        <v>0</v>
      </c>
      <c r="E23" s="448">
        <f>COUNTIFS(Validity!$D$4:$D$104,"Juveniles",Validity!$F$4:$F$104,'Final Ratings - Juv'!$C23,Validity!$Z$4:$Z$104,'Final Ratings - Juv'!E$4)</f>
        <v>0</v>
      </c>
      <c r="F23" s="448">
        <f>COUNTIFS(Validity!$D$4:$D$104,"Juveniles",Validity!$F$4:$F$104,'Final Ratings - Juv'!$C23,Validity!$Z$4:$Z$104,'Final Ratings - Juv'!F$4)</f>
        <v>0</v>
      </c>
      <c r="G23" s="448">
        <f>COUNTIFS(Validity!$D$4:$D$104,"Juveniles",Validity!$F$4:$F$104,'Final Ratings - Juv'!$C23,Validity!$Z$4:$Z$104,'Final Ratings - Juv'!G$4)</f>
        <v>0</v>
      </c>
      <c r="H23" s="443">
        <f>COUNTIFS(Validity!$D$4:$D$104,"Juveniles",Validity!$F$4:$F$104,'Final Ratings - Juv'!$C23,Validity!$Z$4:$Z$104,'Final Ratings - Juv'!H$4)</f>
        <v>0</v>
      </c>
      <c r="I23" s="449">
        <f t="shared" si="0"/>
        <v>0</v>
      </c>
      <c r="J23" s="449">
        <f t="shared" si="1"/>
        <v>0</v>
      </c>
      <c r="K23" s="449">
        <f t="shared" si="2"/>
        <v>0</v>
      </c>
      <c r="L23" s="444" t="str">
        <f t="shared" si="3"/>
        <v/>
      </c>
      <c r="M23" s="434"/>
    </row>
    <row r="24" spans="2:13" s="426" customFormat="1" x14ac:dyDescent="0.25">
      <c r="B24" s="526"/>
      <c r="C24" s="436" t="s">
        <v>376</v>
      </c>
      <c r="D24" s="449">
        <f>COUNTIFS(Validity!$D$4:$D$104,"Juveniles",Validity!$F$4:$F$104,'Final Ratings - Juv'!$C24,Validity!$Z$4:$Z$104,'Final Ratings - Juv'!D$4)</f>
        <v>0</v>
      </c>
      <c r="E24" s="449">
        <f>COUNTIFS(Validity!$D$4:$D$104,"Juveniles",Validity!$F$4:$F$104,'Final Ratings - Juv'!$C24,Validity!$Z$4:$Z$104,'Final Ratings - Juv'!E$4)</f>
        <v>0</v>
      </c>
      <c r="F24" s="449">
        <f>COUNTIFS(Validity!$D$4:$D$104,"Juveniles",Validity!$F$4:$F$104,'Final Ratings - Juv'!$C24,Validity!$Z$4:$Z$104,'Final Ratings - Juv'!F$4)</f>
        <v>0</v>
      </c>
      <c r="G24" s="449">
        <f>COUNTIFS(Validity!$D$4:$D$104,"Juveniles",Validity!$F$4:$F$104,'Final Ratings - Juv'!$C24,Validity!$Z$4:$Z$104,'Final Ratings - Juv'!G$4)</f>
        <v>0</v>
      </c>
      <c r="H24" s="444">
        <f>COUNTIFS(Validity!$D$4:$D$104,"Juveniles",Validity!$F$4:$F$104,'Final Ratings - Juv'!$C24,Validity!$Z$4:$Z$104,'Final Ratings - Juv'!H$4)</f>
        <v>0</v>
      </c>
      <c r="I24" s="446">
        <f t="shared" si="0"/>
        <v>0</v>
      </c>
      <c r="J24" s="446">
        <f t="shared" si="1"/>
        <v>0</v>
      </c>
      <c r="K24" s="446">
        <f t="shared" si="2"/>
        <v>0</v>
      </c>
      <c r="L24" s="442" t="str">
        <f t="shared" si="3"/>
        <v/>
      </c>
      <c r="M24" s="434"/>
    </row>
    <row r="25" spans="2:13" s="426" customFormat="1" x14ac:dyDescent="0.25">
      <c r="B25" s="526"/>
      <c r="C25" s="436" t="s">
        <v>593</v>
      </c>
      <c r="D25" s="446">
        <f>COUNTIFS(Validity!$D$4:$D$104,"Juveniles",Validity!$F$4:$F$104,'Final Ratings - Juv'!$C25,Validity!$Z$4:$Z$104,'Final Ratings - Juv'!D$4)</f>
        <v>0</v>
      </c>
      <c r="E25" s="446">
        <f>COUNTIFS(Validity!$D$4:$D$104,"Juveniles",Validity!$F$4:$F$104,'Final Ratings - Juv'!$C25,Validity!$Z$4:$Z$104,'Final Ratings - Juv'!E$4)</f>
        <v>0</v>
      </c>
      <c r="F25" s="446">
        <f>COUNTIFS(Validity!$D$4:$D$104,"Juveniles",Validity!$F$4:$F$104,'Final Ratings - Juv'!$C25,Validity!$Z$4:$Z$104,'Final Ratings - Juv'!F$4)</f>
        <v>0</v>
      </c>
      <c r="G25" s="446">
        <f>COUNTIFS(Validity!$D$4:$D$104,"Juveniles",Validity!$F$4:$F$104,'Final Ratings - Juv'!$C25,Validity!$Z$4:$Z$104,'Final Ratings - Juv'!G$4)</f>
        <v>0</v>
      </c>
      <c r="H25" s="442">
        <f>COUNTIFS(Validity!$D$4:$D$104,"Juveniles",Validity!$F$4:$F$104,'Final Ratings - Juv'!$C25,Validity!$Z$4:$Z$104,'Final Ratings - Juv'!H$4)</f>
        <v>0</v>
      </c>
      <c r="I25" s="446">
        <f t="shared" si="0"/>
        <v>0</v>
      </c>
      <c r="J25" s="446">
        <f t="shared" si="1"/>
        <v>0</v>
      </c>
      <c r="K25" s="446">
        <f t="shared" si="2"/>
        <v>0</v>
      </c>
      <c r="L25" s="442" t="str">
        <f t="shared" si="3"/>
        <v/>
      </c>
      <c r="M25" s="434"/>
    </row>
    <row r="26" spans="2:13" s="426" customFormat="1" x14ac:dyDescent="0.25">
      <c r="B26" s="526"/>
      <c r="C26" s="433" t="s">
        <v>386</v>
      </c>
      <c r="D26" s="446">
        <f>COUNTIFS(Validity!$D$4:$D$104,"Juveniles",Validity!$F$4:$F$104,'Final Ratings - Juv'!$C26,Validity!$Z$4:$Z$104,'Final Ratings - Juv'!D$4)</f>
        <v>0</v>
      </c>
      <c r="E26" s="446">
        <f>COUNTIFS(Validity!$D$4:$D$104,"Juveniles",Validity!$F$4:$F$104,'Final Ratings - Juv'!$C26,Validity!$Z$4:$Z$104,'Final Ratings - Juv'!E$4)</f>
        <v>0</v>
      </c>
      <c r="F26" s="446">
        <f>COUNTIFS(Validity!$D$4:$D$104,"Juveniles",Validity!$F$4:$F$104,'Final Ratings - Juv'!$C26,Validity!$Z$4:$Z$104,'Final Ratings - Juv'!F$4)</f>
        <v>0</v>
      </c>
      <c r="G26" s="446">
        <f>COUNTIFS(Validity!$D$4:$D$104,"Juveniles",Validity!$F$4:$F$104,'Final Ratings - Juv'!$C26,Validity!$Z$4:$Z$104,'Final Ratings - Juv'!G$4)</f>
        <v>0</v>
      </c>
      <c r="H26" s="442">
        <f>COUNTIFS(Validity!$D$4:$D$104,"Juveniles",Validity!$F$4:$F$104,'Final Ratings - Juv'!$C26,Validity!$Z$4:$Z$104,'Final Ratings - Juv'!H$4)</f>
        <v>0</v>
      </c>
      <c r="I26" s="446">
        <f t="shared" si="0"/>
        <v>0</v>
      </c>
      <c r="J26" s="446">
        <f t="shared" si="1"/>
        <v>0</v>
      </c>
      <c r="K26" s="446">
        <f t="shared" si="2"/>
        <v>0</v>
      </c>
      <c r="L26" s="442" t="str">
        <f t="shared" si="3"/>
        <v/>
      </c>
      <c r="M26" s="434"/>
    </row>
    <row r="27" spans="2:13" s="426" customFormat="1" x14ac:dyDescent="0.25">
      <c r="B27" s="526"/>
      <c r="C27" s="436" t="s">
        <v>594</v>
      </c>
      <c r="D27" s="446">
        <f>COUNTIFS(Validity!$D$4:$D$104,"Juveniles",Validity!$F$4:$F$104,'Final Ratings - Juv'!$C27,Validity!$Z$4:$Z$104,'Final Ratings - Juv'!D$4)</f>
        <v>0</v>
      </c>
      <c r="E27" s="446">
        <f>COUNTIFS(Validity!$D$4:$D$104,"Juveniles",Validity!$F$4:$F$104,'Final Ratings - Juv'!$C27,Validity!$Z$4:$Z$104,'Final Ratings - Juv'!E$4)</f>
        <v>0</v>
      </c>
      <c r="F27" s="446">
        <f>COUNTIFS(Validity!$D$4:$D$104,"Juveniles",Validity!$F$4:$F$104,'Final Ratings - Juv'!$C27,Validity!$Z$4:$Z$104,'Final Ratings - Juv'!F$4)</f>
        <v>0</v>
      </c>
      <c r="G27" s="446">
        <f>COUNTIFS(Validity!$D$4:$D$104,"Juveniles",Validity!$F$4:$F$104,'Final Ratings - Juv'!$C27,Validity!$Z$4:$Z$104,'Final Ratings - Juv'!G$4)</f>
        <v>0</v>
      </c>
      <c r="H27" s="442">
        <f>COUNTIFS(Validity!$D$4:$D$104,"Juveniles",Validity!$F$4:$F$104,'Final Ratings - Juv'!$C27,Validity!$Z$4:$Z$104,'Final Ratings - Juv'!H$4)</f>
        <v>0</v>
      </c>
      <c r="I27" s="446">
        <f t="shared" si="0"/>
        <v>0</v>
      </c>
      <c r="J27" s="446">
        <f t="shared" si="1"/>
        <v>0</v>
      </c>
      <c r="K27" s="446">
        <f t="shared" si="2"/>
        <v>0</v>
      </c>
      <c r="L27" s="442" t="str">
        <f t="shared" si="3"/>
        <v/>
      </c>
      <c r="M27" s="434"/>
    </row>
    <row r="28" spans="2:13" s="426" customFormat="1" x14ac:dyDescent="0.25">
      <c r="B28" s="526"/>
      <c r="C28" s="433" t="s">
        <v>595</v>
      </c>
      <c r="D28" s="446">
        <f>COUNTIFS(Validity!$D$4:$D$104,"Juveniles",Validity!$F$4:$F$104,'Final Ratings - Juv'!$C28,Validity!$Z$4:$Z$104,'Final Ratings - Juv'!D$4)</f>
        <v>0</v>
      </c>
      <c r="E28" s="446">
        <f>COUNTIFS(Validity!$D$4:$D$104,"Juveniles",Validity!$F$4:$F$104,'Final Ratings - Juv'!$C28,Validity!$Z$4:$Z$104,'Final Ratings - Juv'!E$4)</f>
        <v>0</v>
      </c>
      <c r="F28" s="446">
        <f>COUNTIFS(Validity!$D$4:$D$104,"Juveniles",Validity!$F$4:$F$104,'Final Ratings - Juv'!$C28,Validity!$Z$4:$Z$104,'Final Ratings - Juv'!F$4)</f>
        <v>0</v>
      </c>
      <c r="G28" s="446">
        <f>COUNTIFS(Validity!$D$4:$D$104,"Juveniles",Validity!$F$4:$F$104,'Final Ratings - Juv'!$C28,Validity!$Z$4:$Z$104,'Final Ratings - Juv'!G$4)</f>
        <v>0</v>
      </c>
      <c r="H28" s="442">
        <f>COUNTIFS(Validity!$D$4:$D$104,"Juveniles",Validity!$F$4:$F$104,'Final Ratings - Juv'!$C28,Validity!$Z$4:$Z$104,'Final Ratings - Juv'!H$4)</f>
        <v>0</v>
      </c>
      <c r="I28" s="446">
        <f t="shared" si="0"/>
        <v>0</v>
      </c>
      <c r="J28" s="446">
        <f t="shared" si="1"/>
        <v>0</v>
      </c>
      <c r="K28" s="446">
        <f t="shared" si="2"/>
        <v>0</v>
      </c>
      <c r="L28" s="442" t="str">
        <f t="shared" si="3"/>
        <v/>
      </c>
      <c r="M28" s="434"/>
    </row>
    <row r="29" spans="2:13" s="426" customFormat="1" ht="15.75" thickBot="1" x14ac:dyDescent="0.3">
      <c r="B29" s="526"/>
      <c r="C29" s="437" t="s">
        <v>441</v>
      </c>
      <c r="D29" s="447">
        <f>COUNTIFS(Validity!$D$4:$D$104,"Juveniles",Validity!$F$4:$F$104,'Final Ratings - Juv'!$C29,Validity!$Z$4:$Z$104,'Final Ratings - Juv'!D$4)</f>
        <v>0</v>
      </c>
      <c r="E29" s="447">
        <f>COUNTIFS(Validity!$D$4:$D$104,"Juveniles",Validity!$F$4:$F$104,'Final Ratings - Juv'!$C29,Validity!$Z$4:$Z$104,'Final Ratings - Juv'!E$4)</f>
        <v>0</v>
      </c>
      <c r="F29" s="447">
        <f>COUNTIFS(Validity!$D$4:$D$104,"Juveniles",Validity!$F$4:$F$104,'Final Ratings - Juv'!$C29,Validity!$Z$4:$Z$104,'Final Ratings - Juv'!F$4)</f>
        <v>0</v>
      </c>
      <c r="G29" s="447">
        <f>COUNTIFS(Validity!$D$4:$D$104,"Juveniles",Validity!$F$4:$F$104,'Final Ratings - Juv'!$C29,Validity!$Z$4:$Z$104,'Final Ratings - Juv'!G$4)</f>
        <v>0</v>
      </c>
      <c r="H29" s="484">
        <f>COUNTIFS(Validity!$D$4:$D$104,"Juveniles",Validity!$F$4:$F$104,'Final Ratings - Juv'!$C29,Validity!$Z$4:$Z$104,'Final Ratings - Juv'!H$4)</f>
        <v>0</v>
      </c>
      <c r="I29" s="487">
        <f t="shared" si="0"/>
        <v>0</v>
      </c>
      <c r="J29" s="485">
        <f t="shared" si="1"/>
        <v>0</v>
      </c>
      <c r="K29" s="485">
        <f t="shared" si="2"/>
        <v>0</v>
      </c>
      <c r="L29" s="486" t="str">
        <f t="shared" si="3"/>
        <v/>
      </c>
      <c r="M29" s="434"/>
    </row>
    <row r="30" spans="2:13" s="426" customFormat="1" ht="15.75" thickTop="1" x14ac:dyDescent="0.25">
      <c r="B30" s="517" t="s">
        <v>342</v>
      </c>
      <c r="C30" s="435" t="s">
        <v>581</v>
      </c>
      <c r="D30" s="448">
        <f>COUNTIFS(Validity!$D$4:$D$104,"Juveniles",Validity!$F$4:$F$104,'Final Ratings - Juv'!$C30,Validity!$Z$4:$Z$104,'Final Ratings - Juv'!D$4)</f>
        <v>0</v>
      </c>
      <c r="E30" s="448">
        <f>COUNTIFS(Validity!$D$4:$D$104,"Juveniles",Validity!$F$4:$F$104,'Final Ratings - Juv'!$C30,Validity!$Z$4:$Z$104,'Final Ratings - Juv'!E$4)</f>
        <v>0</v>
      </c>
      <c r="F30" s="448">
        <f>COUNTIFS(Validity!$D$4:$D$104,"Juveniles",Validity!$F$4:$F$104,'Final Ratings - Juv'!$C30,Validity!$Z$4:$Z$104,'Final Ratings - Juv'!F$4)</f>
        <v>0</v>
      </c>
      <c r="G30" s="448">
        <f>COUNTIFS(Validity!$D$4:$D$104,"Juveniles",Validity!$F$4:$F$104,'Final Ratings - Juv'!$C30,Validity!$Z$4:$Z$104,'Final Ratings - Juv'!G$4)</f>
        <v>0</v>
      </c>
      <c r="H30" s="443">
        <f>COUNTIFS(Validity!$D$4:$D$104,"Juveniles",Validity!$F$4:$F$104,'Final Ratings - Juv'!$C30,Validity!$Z$4:$Z$104,'Final Ratings - Juv'!H$4)</f>
        <v>0</v>
      </c>
      <c r="I30" s="449">
        <f t="shared" si="0"/>
        <v>0</v>
      </c>
      <c r="J30" s="449">
        <f t="shared" si="1"/>
        <v>0</v>
      </c>
      <c r="K30" s="449">
        <f t="shared" si="2"/>
        <v>0</v>
      </c>
      <c r="L30" s="444" t="str">
        <f t="shared" si="3"/>
        <v/>
      </c>
      <c r="M30" s="434"/>
    </row>
    <row r="31" spans="2:13" s="426" customFormat="1" x14ac:dyDescent="0.25">
      <c r="B31" s="518"/>
      <c r="C31" s="436" t="s">
        <v>380</v>
      </c>
      <c r="D31" s="446">
        <f>COUNTIFS(Validity!$D$4:$D$104,"Juveniles",Validity!$F$4:$F$104,'Final Ratings - Juv'!$C31,Validity!$Z$4:$Z$104,'Final Ratings - Juv'!D$4)</f>
        <v>0</v>
      </c>
      <c r="E31" s="446">
        <f>COUNTIFS(Validity!$D$4:$D$104,"Juveniles",Validity!$F$4:$F$104,'Final Ratings - Juv'!$C31,Validity!$Z$4:$Z$104,'Final Ratings - Juv'!E$4)</f>
        <v>0</v>
      </c>
      <c r="F31" s="446">
        <f>COUNTIFS(Validity!$D$4:$D$104,"Juveniles",Validity!$F$4:$F$104,'Final Ratings - Juv'!$C31,Validity!$Z$4:$Z$104,'Final Ratings - Juv'!F$4)</f>
        <v>0</v>
      </c>
      <c r="G31" s="446">
        <f>COUNTIFS(Validity!$D$4:$D$104,"Juveniles",Validity!$F$4:$F$104,'Final Ratings - Juv'!$C31,Validity!$Z$4:$Z$104,'Final Ratings - Juv'!G$4)</f>
        <v>0</v>
      </c>
      <c r="H31" s="442">
        <f>COUNTIFS(Validity!$D$4:$D$104,"Juveniles",Validity!$F$4:$F$104,'Final Ratings - Juv'!$C31,Validity!$Z$4:$Z$104,'Final Ratings - Juv'!H$4)</f>
        <v>0</v>
      </c>
      <c r="I31" s="446">
        <f t="shared" si="0"/>
        <v>0</v>
      </c>
      <c r="J31" s="446">
        <f t="shared" si="1"/>
        <v>0</v>
      </c>
      <c r="K31" s="446">
        <f t="shared" si="2"/>
        <v>0</v>
      </c>
      <c r="L31" s="442" t="str">
        <f t="shared" si="3"/>
        <v/>
      </c>
      <c r="M31" s="434"/>
    </row>
    <row r="32" spans="2:13" s="426" customFormat="1" x14ac:dyDescent="0.25">
      <c r="B32" s="518"/>
      <c r="C32" s="436" t="s">
        <v>381</v>
      </c>
      <c r="D32" s="446">
        <f>COUNTIFS(Validity!$D$4:$D$104,"Juveniles",Validity!$F$4:$F$104,'Final Ratings - Juv'!$C32,Validity!$Z$4:$Z$104,'Final Ratings - Juv'!D$4)</f>
        <v>0</v>
      </c>
      <c r="E32" s="446">
        <f>COUNTIFS(Validity!$D$4:$D$104,"Juveniles",Validity!$F$4:$F$104,'Final Ratings - Juv'!$C32,Validity!$Z$4:$Z$104,'Final Ratings - Juv'!E$4)</f>
        <v>0</v>
      </c>
      <c r="F32" s="446">
        <f>COUNTIFS(Validity!$D$4:$D$104,"Juveniles",Validity!$F$4:$F$104,'Final Ratings - Juv'!$C32,Validity!$Z$4:$Z$104,'Final Ratings - Juv'!F$4)</f>
        <v>0</v>
      </c>
      <c r="G32" s="446">
        <f>COUNTIFS(Validity!$D$4:$D$104,"Juveniles",Validity!$F$4:$F$104,'Final Ratings - Juv'!$C32,Validity!$Z$4:$Z$104,'Final Ratings - Juv'!G$4)</f>
        <v>0</v>
      </c>
      <c r="H32" s="442">
        <f>COUNTIFS(Validity!$D$4:$D$104,"Juveniles",Validity!$F$4:$F$104,'Final Ratings - Juv'!$C32,Validity!$Z$4:$Z$104,'Final Ratings - Juv'!H$4)</f>
        <v>0</v>
      </c>
      <c r="I32" s="446">
        <f t="shared" si="0"/>
        <v>0</v>
      </c>
      <c r="J32" s="446">
        <f t="shared" si="1"/>
        <v>0</v>
      </c>
      <c r="K32" s="446">
        <f t="shared" si="2"/>
        <v>0</v>
      </c>
      <c r="L32" s="442" t="str">
        <f t="shared" si="3"/>
        <v/>
      </c>
      <c r="M32" s="434"/>
    </row>
    <row r="33" spans="2:13" s="426" customFormat="1" x14ac:dyDescent="0.25">
      <c r="B33" s="518"/>
      <c r="C33" s="436" t="s">
        <v>382</v>
      </c>
      <c r="D33" s="446">
        <f>COUNTIFS(Validity!$D$4:$D$104,"Juveniles",Validity!$F$4:$F$104,'Final Ratings - Juv'!$C33,Validity!$Z$4:$Z$104,'Final Ratings - Juv'!D$4)</f>
        <v>0</v>
      </c>
      <c r="E33" s="446">
        <f>COUNTIFS(Validity!$D$4:$D$104,"Juveniles",Validity!$F$4:$F$104,'Final Ratings - Juv'!$C33,Validity!$Z$4:$Z$104,'Final Ratings - Juv'!E$4)</f>
        <v>0</v>
      </c>
      <c r="F33" s="446">
        <f>COUNTIFS(Validity!$D$4:$D$104,"Juveniles",Validity!$F$4:$F$104,'Final Ratings - Juv'!$C33,Validity!$Z$4:$Z$104,'Final Ratings - Juv'!F$4)</f>
        <v>0</v>
      </c>
      <c r="G33" s="446">
        <f>COUNTIFS(Validity!$D$4:$D$104,"Juveniles",Validity!$F$4:$F$104,'Final Ratings - Juv'!$C33,Validity!$Z$4:$Z$104,'Final Ratings - Juv'!G$4)</f>
        <v>0</v>
      </c>
      <c r="H33" s="442">
        <f>COUNTIFS(Validity!$D$4:$D$104,"Juveniles",Validity!$F$4:$F$104,'Final Ratings - Juv'!$C33,Validity!$Z$4:$Z$104,'Final Ratings - Juv'!H$4)</f>
        <v>0</v>
      </c>
      <c r="I33" s="446">
        <f t="shared" si="0"/>
        <v>0</v>
      </c>
      <c r="J33" s="446">
        <f t="shared" si="1"/>
        <v>0</v>
      </c>
      <c r="K33" s="446">
        <f t="shared" si="2"/>
        <v>0</v>
      </c>
      <c r="L33" s="442" t="str">
        <f t="shared" si="3"/>
        <v/>
      </c>
      <c r="M33" s="434"/>
    </row>
    <row r="34" spans="2:13" s="426" customFormat="1" x14ac:dyDescent="0.25">
      <c r="B34" s="518"/>
      <c r="C34" s="436" t="s">
        <v>383</v>
      </c>
      <c r="D34" s="446">
        <f>COUNTIFS(Validity!$D$4:$D$104,"Juveniles",Validity!$F$4:$F$104,'Final Ratings - Juv'!$C34,Validity!$Z$4:$Z$104,'Final Ratings - Juv'!D$4)</f>
        <v>0</v>
      </c>
      <c r="E34" s="446">
        <f>COUNTIFS(Validity!$D$4:$D$104,"Juveniles",Validity!$F$4:$F$104,'Final Ratings - Juv'!$C34,Validity!$Z$4:$Z$104,'Final Ratings - Juv'!E$4)</f>
        <v>0</v>
      </c>
      <c r="F34" s="446">
        <f>COUNTIFS(Validity!$D$4:$D$104,"Juveniles",Validity!$F$4:$F$104,'Final Ratings - Juv'!$C34,Validity!$Z$4:$Z$104,'Final Ratings - Juv'!F$4)</f>
        <v>0</v>
      </c>
      <c r="G34" s="446">
        <f>COUNTIFS(Validity!$D$4:$D$104,"Juveniles",Validity!$F$4:$F$104,'Final Ratings - Juv'!$C34,Validity!$Z$4:$Z$104,'Final Ratings - Juv'!G$4)</f>
        <v>0</v>
      </c>
      <c r="H34" s="442">
        <f>COUNTIFS(Validity!$D$4:$D$104,"Juveniles",Validity!$F$4:$F$104,'Final Ratings - Juv'!$C34,Validity!$Z$4:$Z$104,'Final Ratings - Juv'!H$4)</f>
        <v>0</v>
      </c>
      <c r="I34" s="446">
        <f t="shared" si="0"/>
        <v>0</v>
      </c>
      <c r="J34" s="446">
        <f t="shared" si="1"/>
        <v>0</v>
      </c>
      <c r="K34" s="446">
        <f t="shared" si="2"/>
        <v>0</v>
      </c>
      <c r="L34" s="442" t="str">
        <f t="shared" si="3"/>
        <v/>
      </c>
      <c r="M34" s="434"/>
    </row>
    <row r="35" spans="2:13" s="426" customFormat="1" x14ac:dyDescent="0.25">
      <c r="B35" s="518"/>
      <c r="C35" s="436" t="s">
        <v>384</v>
      </c>
      <c r="D35" s="446">
        <f>COUNTIFS(Validity!$D$4:$D$104,"Juveniles",Validity!$F$4:$F$104,'Final Ratings - Juv'!$C35,Validity!$Z$4:$Z$104,'Final Ratings - Juv'!D$4)</f>
        <v>0</v>
      </c>
      <c r="E35" s="446">
        <f>COUNTIFS(Validity!$D$4:$D$104,"Juveniles",Validity!$F$4:$F$104,'Final Ratings - Juv'!$C35,Validity!$Z$4:$Z$104,'Final Ratings - Juv'!E$4)</f>
        <v>0</v>
      </c>
      <c r="F35" s="446">
        <f>COUNTIFS(Validity!$D$4:$D$104,"Juveniles",Validity!$F$4:$F$104,'Final Ratings - Juv'!$C35,Validity!$Z$4:$Z$104,'Final Ratings - Juv'!F$4)</f>
        <v>0</v>
      </c>
      <c r="G35" s="446">
        <f>COUNTIFS(Validity!$D$4:$D$104,"Juveniles",Validity!$F$4:$F$104,'Final Ratings - Juv'!$C35,Validity!$Z$4:$Z$104,'Final Ratings - Juv'!G$4)</f>
        <v>0</v>
      </c>
      <c r="H35" s="442">
        <f>COUNTIFS(Validity!$D$4:$D$104,"Juveniles",Validity!$F$4:$F$104,'Final Ratings - Juv'!$C35,Validity!$Z$4:$Z$104,'Final Ratings - Juv'!H$4)</f>
        <v>0</v>
      </c>
      <c r="I35" s="446">
        <f t="shared" si="0"/>
        <v>0</v>
      </c>
      <c r="J35" s="446">
        <f t="shared" si="1"/>
        <v>0</v>
      </c>
      <c r="K35" s="446">
        <f t="shared" si="2"/>
        <v>0</v>
      </c>
      <c r="L35" s="442" t="str">
        <f t="shared" si="3"/>
        <v/>
      </c>
      <c r="M35" s="434"/>
    </row>
    <row r="36" spans="2:13" s="426" customFormat="1" x14ac:dyDescent="0.25">
      <c r="B36" s="518"/>
      <c r="C36" s="436" t="s">
        <v>385</v>
      </c>
      <c r="D36" s="446">
        <f>COUNTIFS(Validity!$D$4:$D$104,"Juveniles",Validity!$F$4:$F$104,'Final Ratings - Juv'!$C36,Validity!$Z$4:$Z$104,'Final Ratings - Juv'!D$4)</f>
        <v>0</v>
      </c>
      <c r="E36" s="446">
        <f>COUNTIFS(Validity!$D$4:$D$104,"Juveniles",Validity!$F$4:$F$104,'Final Ratings - Juv'!$C36,Validity!$Z$4:$Z$104,'Final Ratings - Juv'!E$4)</f>
        <v>0</v>
      </c>
      <c r="F36" s="446">
        <f>COUNTIFS(Validity!$D$4:$D$104,"Juveniles",Validity!$F$4:$F$104,'Final Ratings - Juv'!$C36,Validity!$Z$4:$Z$104,'Final Ratings - Juv'!F$4)</f>
        <v>0</v>
      </c>
      <c r="G36" s="446">
        <f>COUNTIFS(Validity!$D$4:$D$104,"Juveniles",Validity!$F$4:$F$104,'Final Ratings - Juv'!$C36,Validity!$Z$4:$Z$104,'Final Ratings - Juv'!G$4)</f>
        <v>0</v>
      </c>
      <c r="H36" s="442">
        <f>COUNTIFS(Validity!$D$4:$D$104,"Juveniles",Validity!$F$4:$F$104,'Final Ratings - Juv'!$C36,Validity!$Z$4:$Z$104,'Final Ratings - Juv'!H$4)</f>
        <v>0</v>
      </c>
      <c r="I36" s="446">
        <f t="shared" si="0"/>
        <v>0</v>
      </c>
      <c r="J36" s="446">
        <f t="shared" si="1"/>
        <v>0</v>
      </c>
      <c r="K36" s="446">
        <f t="shared" si="2"/>
        <v>0</v>
      </c>
      <c r="L36" s="442" t="str">
        <f t="shared" si="3"/>
        <v/>
      </c>
      <c r="M36" s="434"/>
    </row>
    <row r="37" spans="2:13" s="426" customFormat="1" ht="15.75" thickBot="1" x14ac:dyDescent="0.3">
      <c r="B37" s="518"/>
      <c r="C37" s="437" t="s">
        <v>442</v>
      </c>
      <c r="D37" s="447">
        <f>COUNTIFS(Validity!$D$4:$D$104,"Juveniles",Validity!$F$4:$F$104,'Final Ratings - Juv'!$C37,Validity!$Z$4:$Z$104,'Final Ratings - Juv'!D$4)</f>
        <v>0</v>
      </c>
      <c r="E37" s="447">
        <f>COUNTIFS(Validity!$D$4:$D$104,"Juveniles",Validity!$F$4:$F$104,'Final Ratings - Juv'!$C37,Validity!$Z$4:$Z$104,'Final Ratings - Juv'!E$4)</f>
        <v>0</v>
      </c>
      <c r="F37" s="447">
        <f>COUNTIFS(Validity!$D$4:$D$104,"Juveniles",Validity!$F$4:$F$104,'Final Ratings - Juv'!$C37,Validity!$Z$4:$Z$104,'Final Ratings - Juv'!F$4)</f>
        <v>0</v>
      </c>
      <c r="G37" s="447">
        <f>COUNTIFS(Validity!$D$4:$D$104,"Juveniles",Validity!$F$4:$F$104,'Final Ratings - Juv'!$C37,Validity!$Z$4:$Z$104,'Final Ratings - Juv'!G$4)</f>
        <v>0</v>
      </c>
      <c r="H37" s="484">
        <f>COUNTIFS(Validity!$D$4:$D$104,"Juveniles",Validity!$F$4:$F$104,'Final Ratings - Juv'!$C37,Validity!$Z$4:$Z$104,'Final Ratings - Juv'!H$4)</f>
        <v>0</v>
      </c>
      <c r="I37" s="487">
        <f t="shared" si="0"/>
        <v>0</v>
      </c>
      <c r="J37" s="485">
        <f t="shared" si="1"/>
        <v>0</v>
      </c>
      <c r="K37" s="485">
        <f t="shared" si="2"/>
        <v>0</v>
      </c>
      <c r="L37" s="486" t="str">
        <f t="shared" si="3"/>
        <v/>
      </c>
      <c r="M37" s="434"/>
    </row>
    <row r="38" spans="2:13" s="426" customFormat="1" ht="15.75" thickTop="1" x14ac:dyDescent="0.25">
      <c r="B38" s="517" t="s">
        <v>359</v>
      </c>
      <c r="C38" s="435" t="s">
        <v>582</v>
      </c>
      <c r="D38" s="448">
        <f>COUNTIFS(Validity!$D$4:$D$104,"Juveniles",Validity!$F$4:$F$104,'Final Ratings - Juv'!$C38,Validity!$Z$4:$Z$104,'Final Ratings - Juv'!D$4)</f>
        <v>0</v>
      </c>
      <c r="E38" s="448">
        <f>COUNTIFS(Validity!$D$4:$D$104,"Juveniles",Validity!$F$4:$F$104,'Final Ratings - Juv'!$C38,Validity!$Z$4:$Z$104,'Final Ratings - Juv'!E$4)</f>
        <v>0</v>
      </c>
      <c r="F38" s="448">
        <f>COUNTIFS(Validity!$D$4:$D$104,"Juveniles",Validity!$F$4:$F$104,'Final Ratings - Juv'!$C38,Validity!$Z$4:$Z$104,'Final Ratings - Juv'!F$4)</f>
        <v>0</v>
      </c>
      <c r="G38" s="448">
        <f>COUNTIFS(Validity!$D$4:$D$104,"Juveniles",Validity!$F$4:$F$104,'Final Ratings - Juv'!$C38,Validity!$Z$4:$Z$104,'Final Ratings - Juv'!G$4)</f>
        <v>0</v>
      </c>
      <c r="H38" s="443">
        <f>COUNTIFS(Validity!$D$4:$D$104,"Juveniles",Validity!$F$4:$F$104,'Final Ratings - Juv'!$C38,Validity!$Z$4:$Z$104,'Final Ratings - Juv'!H$4)</f>
        <v>0</v>
      </c>
      <c r="I38" s="449">
        <f t="shared" si="0"/>
        <v>0</v>
      </c>
      <c r="J38" s="449">
        <f t="shared" si="1"/>
        <v>0</v>
      </c>
      <c r="K38" s="449">
        <f t="shared" si="2"/>
        <v>0</v>
      </c>
      <c r="L38" s="444" t="str">
        <f t="shared" si="3"/>
        <v/>
      </c>
      <c r="M38" s="434"/>
    </row>
    <row r="39" spans="2:13" s="426" customFormat="1" x14ac:dyDescent="0.25">
      <c r="B39" s="518"/>
      <c r="C39" s="436" t="s">
        <v>387</v>
      </c>
      <c r="D39" s="446">
        <f>COUNTIFS(Validity!$D$4:$D$104,"Juveniles",Validity!$F$4:$F$104,'Final Ratings - Juv'!$C39,Validity!$Z$4:$Z$104,'Final Ratings - Juv'!D$4)</f>
        <v>0</v>
      </c>
      <c r="E39" s="446">
        <f>COUNTIFS(Validity!$D$4:$D$104,"Juveniles",Validity!$F$4:$F$104,'Final Ratings - Juv'!$C39,Validity!$Z$4:$Z$104,'Final Ratings - Juv'!E$4)</f>
        <v>0</v>
      </c>
      <c r="F39" s="446">
        <f>COUNTIFS(Validity!$D$4:$D$104,"Juveniles",Validity!$F$4:$F$104,'Final Ratings - Juv'!$C39,Validity!$Z$4:$Z$104,'Final Ratings - Juv'!F$4)</f>
        <v>0</v>
      </c>
      <c r="G39" s="446">
        <f>COUNTIFS(Validity!$D$4:$D$104,"Juveniles",Validity!$F$4:$F$104,'Final Ratings - Juv'!$C39,Validity!$Z$4:$Z$104,'Final Ratings - Juv'!G$4)</f>
        <v>0</v>
      </c>
      <c r="H39" s="442">
        <f>COUNTIFS(Validity!$D$4:$D$104,"Juveniles",Validity!$F$4:$F$104,'Final Ratings - Juv'!$C39,Validity!$Z$4:$Z$104,'Final Ratings - Juv'!H$4)</f>
        <v>0</v>
      </c>
      <c r="I39" s="446">
        <f t="shared" si="0"/>
        <v>0</v>
      </c>
      <c r="J39" s="446">
        <f t="shared" si="1"/>
        <v>0</v>
      </c>
      <c r="K39" s="446">
        <f t="shared" si="2"/>
        <v>0</v>
      </c>
      <c r="L39" s="442" t="str">
        <f t="shared" si="3"/>
        <v/>
      </c>
      <c r="M39" s="434"/>
    </row>
    <row r="40" spans="2:13" s="426" customFormat="1" x14ac:dyDescent="0.25">
      <c r="B40" s="518"/>
      <c r="C40" s="436" t="s">
        <v>388</v>
      </c>
      <c r="D40" s="446">
        <f>COUNTIFS(Validity!$D$4:$D$104,"Juveniles",Validity!$F$4:$F$104,'Final Ratings - Juv'!$C40,Validity!$Z$4:$Z$104,'Final Ratings - Juv'!D$4)</f>
        <v>0</v>
      </c>
      <c r="E40" s="446">
        <f>COUNTIFS(Validity!$D$4:$D$104,"Juveniles",Validity!$F$4:$F$104,'Final Ratings - Juv'!$C40,Validity!$Z$4:$Z$104,'Final Ratings - Juv'!E$4)</f>
        <v>0</v>
      </c>
      <c r="F40" s="446">
        <f>COUNTIFS(Validity!$D$4:$D$104,"Juveniles",Validity!$F$4:$F$104,'Final Ratings - Juv'!$C40,Validity!$Z$4:$Z$104,'Final Ratings - Juv'!F$4)</f>
        <v>0</v>
      </c>
      <c r="G40" s="446">
        <f>COUNTIFS(Validity!$D$4:$D$104,"Juveniles",Validity!$F$4:$F$104,'Final Ratings - Juv'!$C40,Validity!$Z$4:$Z$104,'Final Ratings - Juv'!G$4)</f>
        <v>0</v>
      </c>
      <c r="H40" s="442">
        <f>COUNTIFS(Validity!$D$4:$D$104,"Juveniles",Validity!$F$4:$F$104,'Final Ratings - Juv'!$C40,Validity!$Z$4:$Z$104,'Final Ratings - Juv'!H$4)</f>
        <v>0</v>
      </c>
      <c r="I40" s="446">
        <f t="shared" si="0"/>
        <v>0</v>
      </c>
      <c r="J40" s="446">
        <f t="shared" si="1"/>
        <v>0</v>
      </c>
      <c r="K40" s="446">
        <f t="shared" si="2"/>
        <v>0</v>
      </c>
      <c r="L40" s="442" t="str">
        <f t="shared" si="3"/>
        <v/>
      </c>
      <c r="M40" s="434"/>
    </row>
    <row r="41" spans="2:13" s="426" customFormat="1" x14ac:dyDescent="0.25">
      <c r="B41" s="518"/>
      <c r="C41" s="436" t="s">
        <v>389</v>
      </c>
      <c r="D41" s="446">
        <f>COUNTIFS(Validity!$D$4:$D$104,"Juveniles",Validity!$F$4:$F$104,'Final Ratings - Juv'!$C41,Validity!$Z$4:$Z$104,'Final Ratings - Juv'!D$4)</f>
        <v>0</v>
      </c>
      <c r="E41" s="446">
        <f>COUNTIFS(Validity!$D$4:$D$104,"Juveniles",Validity!$F$4:$F$104,'Final Ratings - Juv'!$C41,Validity!$Z$4:$Z$104,'Final Ratings - Juv'!E$4)</f>
        <v>0</v>
      </c>
      <c r="F41" s="446">
        <f>COUNTIFS(Validity!$D$4:$D$104,"Juveniles",Validity!$F$4:$F$104,'Final Ratings - Juv'!$C41,Validity!$Z$4:$Z$104,'Final Ratings - Juv'!F$4)</f>
        <v>0</v>
      </c>
      <c r="G41" s="446">
        <f>COUNTIFS(Validity!$D$4:$D$104,"Juveniles",Validity!$F$4:$F$104,'Final Ratings - Juv'!$C41,Validity!$Z$4:$Z$104,'Final Ratings - Juv'!G$4)</f>
        <v>0</v>
      </c>
      <c r="H41" s="442">
        <f>COUNTIFS(Validity!$D$4:$D$104,"Juveniles",Validity!$F$4:$F$104,'Final Ratings - Juv'!$C41,Validity!$Z$4:$Z$104,'Final Ratings - Juv'!H$4)</f>
        <v>0</v>
      </c>
      <c r="I41" s="446">
        <f t="shared" si="0"/>
        <v>0</v>
      </c>
      <c r="J41" s="446">
        <f t="shared" si="1"/>
        <v>0</v>
      </c>
      <c r="K41" s="446">
        <f t="shared" si="2"/>
        <v>0</v>
      </c>
      <c r="L41" s="442" t="str">
        <f t="shared" si="3"/>
        <v/>
      </c>
      <c r="M41" s="434"/>
    </row>
    <row r="42" spans="2:13" s="426" customFormat="1" x14ac:dyDescent="0.25">
      <c r="B42" s="518"/>
      <c r="C42" s="436" t="s">
        <v>390</v>
      </c>
      <c r="D42" s="446">
        <f>COUNTIFS(Validity!$D$4:$D$104,"Juveniles",Validity!$F$4:$F$104,'Final Ratings - Juv'!$C42,Validity!$Z$4:$Z$104,'Final Ratings - Juv'!D$4)</f>
        <v>0</v>
      </c>
      <c r="E42" s="446">
        <f>COUNTIFS(Validity!$D$4:$D$104,"Juveniles",Validity!$F$4:$F$104,'Final Ratings - Juv'!$C42,Validity!$Z$4:$Z$104,'Final Ratings - Juv'!E$4)</f>
        <v>0</v>
      </c>
      <c r="F42" s="446">
        <f>COUNTIFS(Validity!$D$4:$D$104,"Juveniles",Validity!$F$4:$F$104,'Final Ratings - Juv'!$C42,Validity!$Z$4:$Z$104,'Final Ratings - Juv'!F$4)</f>
        <v>0</v>
      </c>
      <c r="G42" s="446">
        <f>COUNTIFS(Validity!$D$4:$D$104,"Juveniles",Validity!$F$4:$F$104,'Final Ratings - Juv'!$C42,Validity!$Z$4:$Z$104,'Final Ratings - Juv'!G$4)</f>
        <v>0</v>
      </c>
      <c r="H42" s="442">
        <f>COUNTIFS(Validity!$D$4:$D$104,"Juveniles",Validity!$F$4:$F$104,'Final Ratings - Juv'!$C42,Validity!$Z$4:$Z$104,'Final Ratings - Juv'!H$4)</f>
        <v>0</v>
      </c>
      <c r="I42" s="446">
        <f t="shared" si="0"/>
        <v>0</v>
      </c>
      <c r="J42" s="446">
        <f t="shared" si="1"/>
        <v>0</v>
      </c>
      <c r="K42" s="446">
        <f t="shared" si="2"/>
        <v>0</v>
      </c>
      <c r="L42" s="442" t="str">
        <f t="shared" si="3"/>
        <v/>
      </c>
      <c r="M42" s="434"/>
    </row>
    <row r="43" spans="2:13" s="426" customFormat="1" x14ac:dyDescent="0.25">
      <c r="B43" s="518"/>
      <c r="C43" s="436" t="s">
        <v>391</v>
      </c>
      <c r="D43" s="446">
        <f>COUNTIFS(Validity!$D$4:$D$104,"Juveniles",Validity!$F$4:$F$104,'Final Ratings - Juv'!$C43,Validity!$Z$4:$Z$104,'Final Ratings - Juv'!D$4)</f>
        <v>0</v>
      </c>
      <c r="E43" s="446">
        <f>COUNTIFS(Validity!$D$4:$D$104,"Juveniles",Validity!$F$4:$F$104,'Final Ratings - Juv'!$C43,Validity!$Z$4:$Z$104,'Final Ratings - Juv'!E$4)</f>
        <v>0</v>
      </c>
      <c r="F43" s="446">
        <f>COUNTIFS(Validity!$D$4:$D$104,"Juveniles",Validity!$F$4:$F$104,'Final Ratings - Juv'!$C43,Validity!$Z$4:$Z$104,'Final Ratings - Juv'!F$4)</f>
        <v>0</v>
      </c>
      <c r="G43" s="446">
        <f>COUNTIFS(Validity!$D$4:$D$104,"Juveniles",Validity!$F$4:$F$104,'Final Ratings - Juv'!$C43,Validity!$Z$4:$Z$104,'Final Ratings - Juv'!G$4)</f>
        <v>0</v>
      </c>
      <c r="H43" s="442">
        <f>COUNTIFS(Validity!$D$4:$D$104,"Juveniles",Validity!$F$4:$F$104,'Final Ratings - Juv'!$C43,Validity!$Z$4:$Z$104,'Final Ratings - Juv'!H$4)</f>
        <v>0</v>
      </c>
      <c r="I43" s="446">
        <f t="shared" si="0"/>
        <v>0</v>
      </c>
      <c r="J43" s="446">
        <f t="shared" si="1"/>
        <v>0</v>
      </c>
      <c r="K43" s="446">
        <f t="shared" si="2"/>
        <v>0</v>
      </c>
      <c r="L43" s="442" t="str">
        <f t="shared" si="3"/>
        <v/>
      </c>
      <c r="M43" s="434"/>
    </row>
    <row r="44" spans="2:13" s="426" customFormat="1" x14ac:dyDescent="0.25">
      <c r="B44" s="518"/>
      <c r="C44" s="436" t="s">
        <v>392</v>
      </c>
      <c r="D44" s="446">
        <f>COUNTIFS(Validity!$D$4:$D$104,"Juveniles",Validity!$F$4:$F$104,'Final Ratings - Juv'!$C44,Validity!$Z$4:$Z$104,'Final Ratings - Juv'!D$4)</f>
        <v>0</v>
      </c>
      <c r="E44" s="446">
        <f>COUNTIFS(Validity!$D$4:$D$104,"Juveniles",Validity!$F$4:$F$104,'Final Ratings - Juv'!$C44,Validity!$Z$4:$Z$104,'Final Ratings - Juv'!E$4)</f>
        <v>0</v>
      </c>
      <c r="F44" s="446">
        <f>COUNTIFS(Validity!$D$4:$D$104,"Juveniles",Validity!$F$4:$F$104,'Final Ratings - Juv'!$C44,Validity!$Z$4:$Z$104,'Final Ratings - Juv'!F$4)</f>
        <v>0</v>
      </c>
      <c r="G44" s="446">
        <f>COUNTIFS(Validity!$D$4:$D$104,"Juveniles",Validity!$F$4:$F$104,'Final Ratings - Juv'!$C44,Validity!$Z$4:$Z$104,'Final Ratings - Juv'!G$4)</f>
        <v>0</v>
      </c>
      <c r="H44" s="442">
        <f>COUNTIFS(Validity!$D$4:$D$104,"Juveniles",Validity!$F$4:$F$104,'Final Ratings - Juv'!$C44,Validity!$Z$4:$Z$104,'Final Ratings - Juv'!H$4)</f>
        <v>0</v>
      </c>
      <c r="I44" s="446">
        <f t="shared" si="0"/>
        <v>0</v>
      </c>
      <c r="J44" s="446">
        <f t="shared" si="1"/>
        <v>0</v>
      </c>
      <c r="K44" s="446">
        <f t="shared" si="2"/>
        <v>0</v>
      </c>
      <c r="L44" s="442" t="str">
        <f t="shared" si="3"/>
        <v/>
      </c>
      <c r="M44" s="434"/>
    </row>
    <row r="45" spans="2:13" s="426" customFormat="1" x14ac:dyDescent="0.25">
      <c r="B45" s="518"/>
      <c r="C45" s="436" t="s">
        <v>393</v>
      </c>
      <c r="D45" s="446">
        <f>COUNTIFS(Validity!$D$4:$D$104,"Juveniles",Validity!$F$4:$F$104,'Final Ratings - Juv'!$C45,Validity!$Z$4:$Z$104,'Final Ratings - Juv'!D$4)</f>
        <v>0</v>
      </c>
      <c r="E45" s="446">
        <f>COUNTIFS(Validity!$D$4:$D$104,"Juveniles",Validity!$F$4:$F$104,'Final Ratings - Juv'!$C45,Validity!$Z$4:$Z$104,'Final Ratings - Juv'!E$4)</f>
        <v>0</v>
      </c>
      <c r="F45" s="446">
        <f>COUNTIFS(Validity!$D$4:$D$104,"Juveniles",Validity!$F$4:$F$104,'Final Ratings - Juv'!$C45,Validity!$Z$4:$Z$104,'Final Ratings - Juv'!F$4)</f>
        <v>0</v>
      </c>
      <c r="G45" s="446">
        <f>COUNTIFS(Validity!$D$4:$D$104,"Juveniles",Validity!$F$4:$F$104,'Final Ratings - Juv'!$C45,Validity!$Z$4:$Z$104,'Final Ratings - Juv'!G$4)</f>
        <v>0</v>
      </c>
      <c r="H45" s="442">
        <f>COUNTIFS(Validity!$D$4:$D$104,"Juveniles",Validity!$F$4:$F$104,'Final Ratings - Juv'!$C45,Validity!$Z$4:$Z$104,'Final Ratings - Juv'!H$4)</f>
        <v>0</v>
      </c>
      <c r="I45" s="446">
        <f t="shared" si="0"/>
        <v>0</v>
      </c>
      <c r="J45" s="446">
        <f t="shared" si="1"/>
        <v>0</v>
      </c>
      <c r="K45" s="446">
        <f t="shared" si="2"/>
        <v>0</v>
      </c>
      <c r="L45" s="442" t="str">
        <f t="shared" si="3"/>
        <v/>
      </c>
      <c r="M45" s="434"/>
    </row>
    <row r="46" spans="2:13" s="426" customFormat="1" ht="15.75" thickBot="1" x14ac:dyDescent="0.3">
      <c r="B46" s="518"/>
      <c r="C46" s="437" t="s">
        <v>443</v>
      </c>
      <c r="D46" s="447">
        <f>COUNTIFS(Validity!$D$4:$D$104,"Juveniles",Validity!$F$4:$F$104,'Final Ratings - Juv'!$C46,Validity!$Z$4:$Z$104,'Final Ratings - Juv'!D$4)</f>
        <v>0</v>
      </c>
      <c r="E46" s="447">
        <f>COUNTIFS(Validity!$D$4:$D$104,"Juveniles",Validity!$F$4:$F$104,'Final Ratings - Juv'!$C46,Validity!$Z$4:$Z$104,'Final Ratings - Juv'!E$4)</f>
        <v>0</v>
      </c>
      <c r="F46" s="447">
        <f>COUNTIFS(Validity!$D$4:$D$104,"Juveniles",Validity!$F$4:$F$104,'Final Ratings - Juv'!$C46,Validity!$Z$4:$Z$104,'Final Ratings - Juv'!F$4)</f>
        <v>0</v>
      </c>
      <c r="G46" s="447">
        <f>COUNTIFS(Validity!$D$4:$D$104,"Juveniles",Validity!$F$4:$F$104,'Final Ratings - Juv'!$C46,Validity!$Z$4:$Z$104,'Final Ratings - Juv'!G$4)</f>
        <v>0</v>
      </c>
      <c r="H46" s="484">
        <f>COUNTIFS(Validity!$D$4:$D$104,"Juveniles",Validity!$F$4:$F$104,'Final Ratings - Juv'!$C46,Validity!$Z$4:$Z$104,'Final Ratings - Juv'!H$4)</f>
        <v>0</v>
      </c>
      <c r="I46" s="487">
        <f t="shared" si="0"/>
        <v>0</v>
      </c>
      <c r="J46" s="485">
        <f t="shared" si="1"/>
        <v>0</v>
      </c>
      <c r="K46" s="485">
        <f t="shared" si="2"/>
        <v>0</v>
      </c>
      <c r="L46" s="486" t="str">
        <f t="shared" si="3"/>
        <v/>
      </c>
      <c r="M46" s="434"/>
    </row>
    <row r="47" spans="2:13" s="426" customFormat="1" ht="15.75" thickTop="1" x14ac:dyDescent="0.25">
      <c r="B47" s="517" t="s">
        <v>343</v>
      </c>
      <c r="C47" s="435" t="s">
        <v>583</v>
      </c>
      <c r="D47" s="448">
        <f>COUNTIFS(Validity!$D$4:$D$104,"Juveniles",Validity!$F$4:$F$104,'Final Ratings - Juv'!$C47,Validity!$Z$4:$Z$104,'Final Ratings - Juv'!D$4)</f>
        <v>0</v>
      </c>
      <c r="E47" s="448">
        <f>COUNTIFS(Validity!$D$4:$D$104,"Juveniles",Validity!$F$4:$F$104,'Final Ratings - Juv'!$C47,Validity!$Z$4:$Z$104,'Final Ratings - Juv'!E$4)</f>
        <v>0</v>
      </c>
      <c r="F47" s="448">
        <f>COUNTIFS(Validity!$D$4:$D$104,"Juveniles",Validity!$F$4:$F$104,'Final Ratings - Juv'!$C47,Validity!$Z$4:$Z$104,'Final Ratings - Juv'!F$4)</f>
        <v>0</v>
      </c>
      <c r="G47" s="448">
        <f>COUNTIFS(Validity!$D$4:$D$104,"Juveniles",Validity!$F$4:$F$104,'Final Ratings - Juv'!$C47,Validity!$Z$4:$Z$104,'Final Ratings - Juv'!G$4)</f>
        <v>0</v>
      </c>
      <c r="H47" s="443">
        <f>COUNTIFS(Validity!$D$4:$D$104,"Juveniles",Validity!$F$4:$F$104,'Final Ratings - Juv'!$C47,Validity!$Z$4:$Z$104,'Final Ratings - Juv'!H$4)</f>
        <v>0</v>
      </c>
      <c r="I47" s="449">
        <f t="shared" si="0"/>
        <v>0</v>
      </c>
      <c r="J47" s="449">
        <f t="shared" si="1"/>
        <v>0</v>
      </c>
      <c r="K47" s="449">
        <f t="shared" si="2"/>
        <v>0</v>
      </c>
      <c r="L47" s="444" t="str">
        <f t="shared" si="3"/>
        <v/>
      </c>
      <c r="M47" s="434"/>
    </row>
    <row r="48" spans="2:13" s="426" customFormat="1" x14ac:dyDescent="0.25">
      <c r="B48" s="518"/>
      <c r="C48" s="436" t="s">
        <v>394</v>
      </c>
      <c r="D48" s="449">
        <f>COUNTIFS(Validity!$D$4:$D$104,"Juveniles",Validity!$F$4:$F$104,'Final Ratings - Juv'!$C48,Validity!$Z$4:$Z$104,'Final Ratings - Juv'!D$4)</f>
        <v>0</v>
      </c>
      <c r="E48" s="449">
        <f>COUNTIFS(Validity!$D$4:$D$104,"Juveniles",Validity!$F$4:$F$104,'Final Ratings - Juv'!$C48,Validity!$Z$4:$Z$104,'Final Ratings - Juv'!E$4)</f>
        <v>0</v>
      </c>
      <c r="F48" s="449">
        <f>COUNTIFS(Validity!$D$4:$D$104,"Juveniles",Validity!$F$4:$F$104,'Final Ratings - Juv'!$C48,Validity!$Z$4:$Z$104,'Final Ratings - Juv'!F$4)</f>
        <v>0</v>
      </c>
      <c r="G48" s="449">
        <f>COUNTIFS(Validity!$D$4:$D$104,"Juveniles",Validity!$F$4:$F$104,'Final Ratings - Juv'!$C48,Validity!$Z$4:$Z$104,'Final Ratings - Juv'!G$4)</f>
        <v>0</v>
      </c>
      <c r="H48" s="444">
        <f>COUNTIFS(Validity!$D$4:$D$104,"Juveniles",Validity!$F$4:$F$104,'Final Ratings - Juv'!$C48,Validity!$Z$4:$Z$104,'Final Ratings - Juv'!H$4)</f>
        <v>0</v>
      </c>
      <c r="I48" s="446">
        <f t="shared" si="0"/>
        <v>0</v>
      </c>
      <c r="J48" s="446">
        <f t="shared" si="1"/>
        <v>0</v>
      </c>
      <c r="K48" s="446">
        <f t="shared" si="2"/>
        <v>0</v>
      </c>
      <c r="L48" s="442" t="str">
        <f t="shared" si="3"/>
        <v/>
      </c>
      <c r="M48" s="434"/>
    </row>
    <row r="49" spans="2:13" s="426" customFormat="1" x14ac:dyDescent="0.25">
      <c r="B49" s="518"/>
      <c r="C49" s="436" t="s">
        <v>395</v>
      </c>
      <c r="D49" s="446">
        <f>COUNTIFS(Validity!$D$4:$D$104,"Juveniles",Validity!$F$4:$F$104,'Final Ratings - Juv'!$C49,Validity!$Z$4:$Z$104,'Final Ratings - Juv'!D$4)</f>
        <v>0</v>
      </c>
      <c r="E49" s="446">
        <f>COUNTIFS(Validity!$D$4:$D$104,"Juveniles",Validity!$F$4:$F$104,'Final Ratings - Juv'!$C49,Validity!$Z$4:$Z$104,'Final Ratings - Juv'!E$4)</f>
        <v>0</v>
      </c>
      <c r="F49" s="446">
        <f>COUNTIFS(Validity!$D$4:$D$104,"Juveniles",Validity!$F$4:$F$104,'Final Ratings - Juv'!$C49,Validity!$Z$4:$Z$104,'Final Ratings - Juv'!F$4)</f>
        <v>0</v>
      </c>
      <c r="G49" s="446">
        <f>COUNTIFS(Validity!$D$4:$D$104,"Juveniles",Validity!$F$4:$F$104,'Final Ratings - Juv'!$C49,Validity!$Z$4:$Z$104,'Final Ratings - Juv'!G$4)</f>
        <v>0</v>
      </c>
      <c r="H49" s="442">
        <f>COUNTIFS(Validity!$D$4:$D$104,"Juveniles",Validity!$F$4:$F$104,'Final Ratings - Juv'!$C49,Validity!$Z$4:$Z$104,'Final Ratings - Juv'!H$4)</f>
        <v>0</v>
      </c>
      <c r="I49" s="446">
        <f t="shared" si="0"/>
        <v>0</v>
      </c>
      <c r="J49" s="446">
        <f t="shared" si="1"/>
        <v>0</v>
      </c>
      <c r="K49" s="446">
        <f t="shared" si="2"/>
        <v>0</v>
      </c>
      <c r="L49" s="442" t="str">
        <f t="shared" si="3"/>
        <v/>
      </c>
      <c r="M49" s="434"/>
    </row>
    <row r="50" spans="2:13" s="426" customFormat="1" x14ac:dyDescent="0.25">
      <c r="B50" s="518"/>
      <c r="C50" s="436" t="s">
        <v>396</v>
      </c>
      <c r="D50" s="446">
        <f>COUNTIFS(Validity!$D$4:$D$104,"Juveniles",Validity!$F$4:$F$104,'Final Ratings - Juv'!$C50,Validity!$Z$4:$Z$104,'Final Ratings - Juv'!D$4)</f>
        <v>0</v>
      </c>
      <c r="E50" s="446">
        <f>COUNTIFS(Validity!$D$4:$D$104,"Juveniles",Validity!$F$4:$F$104,'Final Ratings - Juv'!$C50,Validity!$Z$4:$Z$104,'Final Ratings - Juv'!E$4)</f>
        <v>0</v>
      </c>
      <c r="F50" s="446">
        <f>COUNTIFS(Validity!$D$4:$D$104,"Juveniles",Validity!$F$4:$F$104,'Final Ratings - Juv'!$C50,Validity!$Z$4:$Z$104,'Final Ratings - Juv'!F$4)</f>
        <v>0</v>
      </c>
      <c r="G50" s="446">
        <f>COUNTIFS(Validity!$D$4:$D$104,"Juveniles",Validity!$F$4:$F$104,'Final Ratings - Juv'!$C50,Validity!$Z$4:$Z$104,'Final Ratings - Juv'!G$4)</f>
        <v>0</v>
      </c>
      <c r="H50" s="442">
        <f>COUNTIFS(Validity!$D$4:$D$104,"Juveniles",Validity!$F$4:$F$104,'Final Ratings - Juv'!$C50,Validity!$Z$4:$Z$104,'Final Ratings - Juv'!H$4)</f>
        <v>0</v>
      </c>
      <c r="I50" s="446">
        <f t="shared" si="0"/>
        <v>0</v>
      </c>
      <c r="J50" s="446">
        <f t="shared" si="1"/>
        <v>0</v>
      </c>
      <c r="K50" s="446">
        <f t="shared" si="2"/>
        <v>0</v>
      </c>
      <c r="L50" s="442" t="str">
        <f t="shared" si="3"/>
        <v/>
      </c>
      <c r="M50" s="434"/>
    </row>
    <row r="51" spans="2:13" s="426" customFormat="1" ht="15.75" thickBot="1" x14ac:dyDescent="0.3">
      <c r="B51" s="518"/>
      <c r="C51" s="437" t="s">
        <v>444</v>
      </c>
      <c r="D51" s="447">
        <f>COUNTIFS(Validity!$D$4:$D$104,"Juveniles",Validity!$F$4:$F$104,'Final Ratings - Juv'!$C51,Validity!$Z$4:$Z$104,'Final Ratings - Juv'!D$4)</f>
        <v>0</v>
      </c>
      <c r="E51" s="447">
        <f>COUNTIFS(Validity!$D$4:$D$104,"Juveniles",Validity!$F$4:$F$104,'Final Ratings - Juv'!$C51,Validity!$Z$4:$Z$104,'Final Ratings - Juv'!E$4)</f>
        <v>0</v>
      </c>
      <c r="F51" s="447">
        <f>COUNTIFS(Validity!$D$4:$D$104,"Juveniles",Validity!$F$4:$F$104,'Final Ratings - Juv'!$C51,Validity!$Z$4:$Z$104,'Final Ratings - Juv'!F$4)</f>
        <v>0</v>
      </c>
      <c r="G51" s="447">
        <f>COUNTIFS(Validity!$D$4:$D$104,"Juveniles",Validity!$F$4:$F$104,'Final Ratings - Juv'!$C51,Validity!$Z$4:$Z$104,'Final Ratings - Juv'!G$4)</f>
        <v>0</v>
      </c>
      <c r="H51" s="484">
        <f>COUNTIFS(Validity!$D$4:$D$104,"Juveniles",Validity!$F$4:$F$104,'Final Ratings - Juv'!$C51,Validity!$Z$4:$Z$104,'Final Ratings - Juv'!H$4)</f>
        <v>0</v>
      </c>
      <c r="I51" s="487">
        <f t="shared" si="0"/>
        <v>0</v>
      </c>
      <c r="J51" s="485">
        <f t="shared" si="1"/>
        <v>0</v>
      </c>
      <c r="K51" s="485">
        <f t="shared" si="2"/>
        <v>0</v>
      </c>
      <c r="L51" s="486" t="str">
        <f t="shared" si="3"/>
        <v/>
      </c>
      <c r="M51" s="434"/>
    </row>
    <row r="52" spans="2:13" s="426" customFormat="1" ht="15.75" thickTop="1" x14ac:dyDescent="0.25">
      <c r="B52" s="527" t="s">
        <v>430</v>
      </c>
      <c r="C52" s="435" t="s">
        <v>584</v>
      </c>
      <c r="D52" s="448">
        <f>COUNTIFS(Validity!$D$4:$D$104,"Juveniles",Validity!$F$4:$F$104,'Final Ratings - Juv'!$C52,Validity!$Z$4:$Z$104,'Final Ratings - Juv'!D$4)</f>
        <v>0</v>
      </c>
      <c r="E52" s="448">
        <f>COUNTIFS(Validity!$D$4:$D$104,"Juveniles",Validity!$F$4:$F$104,'Final Ratings - Juv'!$C52,Validity!$Z$4:$Z$104,'Final Ratings - Juv'!E$4)</f>
        <v>0</v>
      </c>
      <c r="F52" s="448">
        <f>COUNTIFS(Validity!$D$4:$D$104,"Juveniles",Validity!$F$4:$F$104,'Final Ratings - Juv'!$C52,Validity!$Z$4:$Z$104,'Final Ratings - Juv'!F$4)</f>
        <v>0</v>
      </c>
      <c r="G52" s="448">
        <f>COUNTIFS(Validity!$D$4:$D$104,"Juveniles",Validity!$F$4:$F$104,'Final Ratings - Juv'!$C52,Validity!$Z$4:$Z$104,'Final Ratings - Juv'!G$4)</f>
        <v>0</v>
      </c>
      <c r="H52" s="443">
        <f>COUNTIFS(Validity!$D$4:$D$104,"Juveniles",Validity!$F$4:$F$104,'Final Ratings - Juv'!$C52,Validity!$Z$4:$Z$104,'Final Ratings - Juv'!H$4)</f>
        <v>0</v>
      </c>
      <c r="I52" s="449">
        <f t="shared" si="0"/>
        <v>0</v>
      </c>
      <c r="J52" s="449">
        <f t="shared" si="1"/>
        <v>0</v>
      </c>
      <c r="K52" s="449">
        <f t="shared" si="2"/>
        <v>0</v>
      </c>
      <c r="L52" s="444" t="str">
        <f t="shared" si="3"/>
        <v/>
      </c>
      <c r="M52" s="434"/>
    </row>
    <row r="53" spans="2:13" s="426" customFormat="1" x14ac:dyDescent="0.25">
      <c r="B53" s="528"/>
      <c r="C53" s="436" t="s">
        <v>397</v>
      </c>
      <c r="D53" s="449">
        <f>COUNTIFS(Validity!$D$4:$D$104,"Juveniles",Validity!$F$4:$F$104,'Final Ratings - Juv'!$C53,Validity!$Z$4:$Z$104,'Final Ratings - Juv'!D$4)</f>
        <v>0</v>
      </c>
      <c r="E53" s="449">
        <f>COUNTIFS(Validity!$D$4:$D$104,"Juveniles",Validity!$F$4:$F$104,'Final Ratings - Juv'!$C53,Validity!$Z$4:$Z$104,'Final Ratings - Juv'!E$4)</f>
        <v>0</v>
      </c>
      <c r="F53" s="449">
        <f>COUNTIFS(Validity!$D$4:$D$104,"Juveniles",Validity!$F$4:$F$104,'Final Ratings - Juv'!$C53,Validity!$Z$4:$Z$104,'Final Ratings - Juv'!F$4)</f>
        <v>0</v>
      </c>
      <c r="G53" s="449">
        <f>COUNTIFS(Validity!$D$4:$D$104,"Juveniles",Validity!$F$4:$F$104,'Final Ratings - Juv'!$C53,Validity!$Z$4:$Z$104,'Final Ratings - Juv'!G$4)</f>
        <v>0</v>
      </c>
      <c r="H53" s="444">
        <f>COUNTIFS(Validity!$D$4:$D$104,"Juveniles",Validity!$F$4:$F$104,'Final Ratings - Juv'!$C53,Validity!$Z$4:$Z$104,'Final Ratings - Juv'!H$4)</f>
        <v>0</v>
      </c>
      <c r="I53" s="446">
        <f t="shared" si="0"/>
        <v>0</v>
      </c>
      <c r="J53" s="446">
        <f t="shared" si="1"/>
        <v>0</v>
      </c>
      <c r="K53" s="446">
        <f t="shared" si="2"/>
        <v>0</v>
      </c>
      <c r="L53" s="442" t="str">
        <f t="shared" si="3"/>
        <v/>
      </c>
      <c r="M53" s="434"/>
    </row>
    <row r="54" spans="2:13" s="426" customFormat="1" x14ac:dyDescent="0.25">
      <c r="B54" s="528"/>
      <c r="C54" s="436" t="s">
        <v>398</v>
      </c>
      <c r="D54" s="446">
        <f>COUNTIFS(Validity!$D$4:$D$104,"Juveniles",Validity!$F$4:$F$104,'Final Ratings - Juv'!$C54,Validity!$Z$4:$Z$104,'Final Ratings - Juv'!D$4)</f>
        <v>0</v>
      </c>
      <c r="E54" s="446">
        <f>COUNTIFS(Validity!$D$4:$D$104,"Juveniles",Validity!$F$4:$F$104,'Final Ratings - Juv'!$C54,Validity!$Z$4:$Z$104,'Final Ratings - Juv'!E$4)</f>
        <v>0</v>
      </c>
      <c r="F54" s="446">
        <f>COUNTIFS(Validity!$D$4:$D$104,"Juveniles",Validity!$F$4:$F$104,'Final Ratings - Juv'!$C54,Validity!$Z$4:$Z$104,'Final Ratings - Juv'!F$4)</f>
        <v>0</v>
      </c>
      <c r="G54" s="446">
        <f>COUNTIFS(Validity!$D$4:$D$104,"Juveniles",Validity!$F$4:$F$104,'Final Ratings - Juv'!$C54,Validity!$Z$4:$Z$104,'Final Ratings - Juv'!G$4)</f>
        <v>0</v>
      </c>
      <c r="H54" s="442">
        <f>COUNTIFS(Validity!$D$4:$D$104,"Juveniles",Validity!$F$4:$F$104,'Final Ratings - Juv'!$C54,Validity!$Z$4:$Z$104,'Final Ratings - Juv'!H$4)</f>
        <v>0</v>
      </c>
      <c r="I54" s="446">
        <f t="shared" si="0"/>
        <v>0</v>
      </c>
      <c r="J54" s="446">
        <f t="shared" si="1"/>
        <v>0</v>
      </c>
      <c r="K54" s="446">
        <f t="shared" si="2"/>
        <v>0</v>
      </c>
      <c r="L54" s="442" t="str">
        <f t="shared" si="3"/>
        <v/>
      </c>
      <c r="M54" s="434"/>
    </row>
    <row r="55" spans="2:13" s="426" customFormat="1" x14ac:dyDescent="0.25">
      <c r="B55" s="528"/>
      <c r="C55" s="436" t="s">
        <v>399</v>
      </c>
      <c r="D55" s="446">
        <f>COUNTIFS(Validity!$D$4:$D$104,"Juveniles",Validity!$F$4:$F$104,'Final Ratings - Juv'!$C55,Validity!$Z$4:$Z$104,'Final Ratings - Juv'!D$4)</f>
        <v>0</v>
      </c>
      <c r="E55" s="446">
        <f>COUNTIFS(Validity!$D$4:$D$104,"Juveniles",Validity!$F$4:$F$104,'Final Ratings - Juv'!$C55,Validity!$Z$4:$Z$104,'Final Ratings - Juv'!E$4)</f>
        <v>0</v>
      </c>
      <c r="F55" s="446">
        <f>COUNTIFS(Validity!$D$4:$D$104,"Juveniles",Validity!$F$4:$F$104,'Final Ratings - Juv'!$C55,Validity!$Z$4:$Z$104,'Final Ratings - Juv'!F$4)</f>
        <v>0</v>
      </c>
      <c r="G55" s="446">
        <f>COUNTIFS(Validity!$D$4:$D$104,"Juveniles",Validity!$F$4:$F$104,'Final Ratings - Juv'!$C55,Validity!$Z$4:$Z$104,'Final Ratings - Juv'!G$4)</f>
        <v>0</v>
      </c>
      <c r="H55" s="442">
        <f>COUNTIFS(Validity!$D$4:$D$104,"Juveniles",Validity!$F$4:$F$104,'Final Ratings - Juv'!$C55,Validity!$Z$4:$Z$104,'Final Ratings - Juv'!H$4)</f>
        <v>0</v>
      </c>
      <c r="I55" s="446">
        <f t="shared" si="0"/>
        <v>0</v>
      </c>
      <c r="J55" s="446">
        <f t="shared" si="1"/>
        <v>0</v>
      </c>
      <c r="K55" s="446">
        <f t="shared" si="2"/>
        <v>0</v>
      </c>
      <c r="L55" s="442" t="str">
        <f t="shared" si="3"/>
        <v/>
      </c>
      <c r="M55" s="434"/>
    </row>
    <row r="56" spans="2:13" s="426" customFormat="1" ht="15.75" thickBot="1" x14ac:dyDescent="0.3">
      <c r="B56" s="528"/>
      <c r="C56" s="437" t="s">
        <v>445</v>
      </c>
      <c r="D56" s="447">
        <f>COUNTIFS(Validity!$D$4:$D$104,"Juveniles",Validity!$F$4:$F$104,'Final Ratings - Juv'!$C56,Validity!$Z$4:$Z$104,'Final Ratings - Juv'!D$4)</f>
        <v>0</v>
      </c>
      <c r="E56" s="447">
        <f>COUNTIFS(Validity!$D$4:$D$104,"Juveniles",Validity!$F$4:$F$104,'Final Ratings - Juv'!$C56,Validity!$Z$4:$Z$104,'Final Ratings - Juv'!E$4)</f>
        <v>0</v>
      </c>
      <c r="F56" s="447">
        <f>COUNTIFS(Validity!$D$4:$D$104,"Juveniles",Validity!$F$4:$F$104,'Final Ratings - Juv'!$C56,Validity!$Z$4:$Z$104,'Final Ratings - Juv'!F$4)</f>
        <v>0</v>
      </c>
      <c r="G56" s="447">
        <f>COUNTIFS(Validity!$D$4:$D$104,"Juveniles",Validity!$F$4:$F$104,'Final Ratings - Juv'!$C56,Validity!$Z$4:$Z$104,'Final Ratings - Juv'!G$4)</f>
        <v>0</v>
      </c>
      <c r="H56" s="484">
        <f>COUNTIFS(Validity!$D$4:$D$104,"Juveniles",Validity!$F$4:$F$104,'Final Ratings - Juv'!$C56,Validity!$Z$4:$Z$104,'Final Ratings - Juv'!H$4)</f>
        <v>0</v>
      </c>
      <c r="I56" s="487">
        <f t="shared" si="0"/>
        <v>0</v>
      </c>
      <c r="J56" s="485">
        <f t="shared" si="1"/>
        <v>0</v>
      </c>
      <c r="K56" s="485">
        <f t="shared" si="2"/>
        <v>0</v>
      </c>
      <c r="L56" s="486" t="str">
        <f t="shared" si="3"/>
        <v/>
      </c>
      <c r="M56" s="434"/>
    </row>
    <row r="57" spans="2:13" s="426" customFormat="1" ht="15.75" thickTop="1" x14ac:dyDescent="0.25">
      <c r="B57" s="525" t="s">
        <v>431</v>
      </c>
      <c r="C57" s="435" t="s">
        <v>585</v>
      </c>
      <c r="D57" s="448">
        <f>COUNTIFS(Validity!$D$4:$D$104,"Juveniles",Validity!$F$4:$F$104,'Final Ratings - Juv'!$C57,Validity!$Z$4:$Z$104,'Final Ratings - Juv'!D$4)</f>
        <v>0</v>
      </c>
      <c r="E57" s="448">
        <f>COUNTIFS(Validity!$D$4:$D$104,"Juveniles",Validity!$F$4:$F$104,'Final Ratings - Juv'!$C57,Validity!$Z$4:$Z$104,'Final Ratings - Juv'!E$4)</f>
        <v>0</v>
      </c>
      <c r="F57" s="448">
        <f>COUNTIFS(Validity!$D$4:$D$104,"Juveniles",Validity!$F$4:$F$104,'Final Ratings - Juv'!$C57,Validity!$Z$4:$Z$104,'Final Ratings - Juv'!F$4)</f>
        <v>0</v>
      </c>
      <c r="G57" s="448">
        <f>COUNTIFS(Validity!$D$4:$D$104,"Juveniles",Validity!$F$4:$F$104,'Final Ratings - Juv'!$C57,Validity!$Z$4:$Z$104,'Final Ratings - Juv'!G$4)</f>
        <v>0</v>
      </c>
      <c r="H57" s="443">
        <f>COUNTIFS(Validity!$D$4:$D$104,"Juveniles",Validity!$F$4:$F$104,'Final Ratings - Juv'!$C57,Validity!$Z$4:$Z$104,'Final Ratings - Juv'!H$4)</f>
        <v>0</v>
      </c>
      <c r="I57" s="449">
        <f t="shared" si="0"/>
        <v>0</v>
      </c>
      <c r="J57" s="449">
        <f t="shared" si="1"/>
        <v>0</v>
      </c>
      <c r="K57" s="449">
        <f t="shared" si="2"/>
        <v>0</v>
      </c>
      <c r="L57" s="444" t="str">
        <f t="shared" si="3"/>
        <v/>
      </c>
      <c r="M57" s="434"/>
    </row>
    <row r="58" spans="2:13" s="426" customFormat="1" x14ac:dyDescent="0.25">
      <c r="B58" s="526"/>
      <c r="C58" s="436" t="s">
        <v>400</v>
      </c>
      <c r="D58" s="449">
        <f>COUNTIFS(Validity!$D$4:$D$104,"Juveniles",Validity!$F$4:$F$104,'Final Ratings - Juv'!$C58,Validity!$Z$4:$Z$104,'Final Ratings - Juv'!D$4)</f>
        <v>0</v>
      </c>
      <c r="E58" s="449">
        <f>COUNTIFS(Validity!$D$4:$D$104,"Juveniles",Validity!$F$4:$F$104,'Final Ratings - Juv'!$C58,Validity!$Z$4:$Z$104,'Final Ratings - Juv'!E$4)</f>
        <v>0</v>
      </c>
      <c r="F58" s="449">
        <f>COUNTIFS(Validity!$D$4:$D$104,"Juveniles",Validity!$F$4:$F$104,'Final Ratings - Juv'!$C58,Validity!$Z$4:$Z$104,'Final Ratings - Juv'!F$4)</f>
        <v>0</v>
      </c>
      <c r="G58" s="449">
        <f>COUNTIFS(Validity!$D$4:$D$104,"Juveniles",Validity!$F$4:$F$104,'Final Ratings - Juv'!$C58,Validity!$Z$4:$Z$104,'Final Ratings - Juv'!G$4)</f>
        <v>0</v>
      </c>
      <c r="H58" s="444">
        <f>COUNTIFS(Validity!$D$4:$D$104,"Juveniles",Validity!$F$4:$F$104,'Final Ratings - Juv'!$C58,Validity!$Z$4:$Z$104,'Final Ratings - Juv'!H$4)</f>
        <v>0</v>
      </c>
      <c r="I58" s="446">
        <f t="shared" si="0"/>
        <v>0</v>
      </c>
      <c r="J58" s="446">
        <f t="shared" si="1"/>
        <v>0</v>
      </c>
      <c r="K58" s="446">
        <f t="shared" si="2"/>
        <v>0</v>
      </c>
      <c r="L58" s="442" t="str">
        <f t="shared" si="3"/>
        <v/>
      </c>
      <c r="M58" s="434"/>
    </row>
    <row r="59" spans="2:13" s="426" customFormat="1" x14ac:dyDescent="0.25">
      <c r="B59" s="526"/>
      <c r="C59" s="436" t="s">
        <v>401</v>
      </c>
      <c r="D59" s="449">
        <f>COUNTIFS(Validity!$D$4:$D$104,"Juveniles",Validity!$F$4:$F$104,'Final Ratings - Juv'!$C59,Validity!$Z$4:$Z$104,'Final Ratings - Juv'!D$4)</f>
        <v>0</v>
      </c>
      <c r="E59" s="446">
        <f>COUNTIFS(Validity!$D$4:$D$104,"Juveniles",Validity!$F$4:$F$104,'Final Ratings - Juv'!$C59,Validity!$Z$4:$Z$104,'Final Ratings - Juv'!E$4)</f>
        <v>0</v>
      </c>
      <c r="F59" s="446">
        <f>COUNTIFS(Validity!$D$4:$D$104,"Juveniles",Validity!$F$4:$F$104,'Final Ratings - Juv'!$C59,Validity!$Z$4:$Z$104,'Final Ratings - Juv'!F$4)</f>
        <v>0</v>
      </c>
      <c r="G59" s="446">
        <f>COUNTIFS(Validity!$D$4:$D$104,"Juveniles",Validity!$F$4:$F$104,'Final Ratings - Juv'!$C59,Validity!$Z$4:$Z$104,'Final Ratings - Juv'!G$4)</f>
        <v>0</v>
      </c>
      <c r="H59" s="442">
        <f>COUNTIFS(Validity!$D$4:$D$104,"Juveniles",Validity!$F$4:$F$104,'Final Ratings - Juv'!$C59,Validity!$Z$4:$Z$104,'Final Ratings - Juv'!H$4)</f>
        <v>0</v>
      </c>
      <c r="I59" s="446">
        <f t="shared" si="0"/>
        <v>0</v>
      </c>
      <c r="J59" s="446">
        <f t="shared" si="1"/>
        <v>0</v>
      </c>
      <c r="K59" s="446">
        <f t="shared" si="2"/>
        <v>0</v>
      </c>
      <c r="L59" s="442" t="str">
        <f t="shared" si="3"/>
        <v/>
      </c>
      <c r="M59" s="434"/>
    </row>
    <row r="60" spans="2:13" s="426" customFormat="1" x14ac:dyDescent="0.25">
      <c r="B60" s="526"/>
      <c r="C60" s="436" t="s">
        <v>412</v>
      </c>
      <c r="D60" s="446">
        <f>COUNTIFS(Validity!$D$4:$D$104,"Juveniles",Validity!$F$4:$F$104,'Final Ratings - Juv'!$C60,Validity!$Z$4:$Z$104,'Final Ratings - Juv'!D$4)</f>
        <v>0</v>
      </c>
      <c r="E60" s="446">
        <f>COUNTIFS(Validity!$D$4:$D$104,"Juveniles",Validity!$F$4:$F$104,'Final Ratings - Juv'!$C60,Validity!$Z$4:$Z$104,'Final Ratings - Juv'!E$4)</f>
        <v>0</v>
      </c>
      <c r="F60" s="446">
        <f>COUNTIFS(Validity!$D$4:$D$104,"Juveniles",Validity!$F$4:$F$104,'Final Ratings - Juv'!$C60,Validity!$Z$4:$Z$104,'Final Ratings - Juv'!F$4)</f>
        <v>0</v>
      </c>
      <c r="G60" s="446">
        <f>COUNTIFS(Validity!$D$4:$D$104,"Juveniles",Validity!$F$4:$F$104,'Final Ratings - Juv'!$C60,Validity!$Z$4:$Z$104,'Final Ratings - Juv'!G$4)</f>
        <v>0</v>
      </c>
      <c r="H60" s="442">
        <f>COUNTIFS(Validity!$D$4:$D$104,"Juveniles",Validity!$F$4:$F$104,'Final Ratings - Juv'!$C60,Validity!$Z$4:$Z$104,'Final Ratings - Juv'!H$4)</f>
        <v>0</v>
      </c>
      <c r="I60" s="446">
        <f t="shared" si="0"/>
        <v>0</v>
      </c>
      <c r="J60" s="446">
        <f t="shared" si="1"/>
        <v>0</v>
      </c>
      <c r="K60" s="446">
        <f t="shared" si="2"/>
        <v>0</v>
      </c>
      <c r="L60" s="442" t="str">
        <f t="shared" si="3"/>
        <v/>
      </c>
      <c r="M60" s="434"/>
    </row>
    <row r="61" spans="2:13" s="426" customFormat="1" x14ac:dyDescent="0.25">
      <c r="B61" s="526"/>
      <c r="C61" s="436" t="s">
        <v>402</v>
      </c>
      <c r="D61" s="446">
        <f>COUNTIFS(Validity!$D$4:$D$104,"Juveniles",Validity!$F$4:$F$104,'Final Ratings - Juv'!$C61,Validity!$Z$4:$Z$104,'Final Ratings - Juv'!D$4)</f>
        <v>0</v>
      </c>
      <c r="E61" s="446">
        <f>COUNTIFS(Validity!$D$4:$D$104,"Juveniles",Validity!$F$4:$F$104,'Final Ratings - Juv'!$C61,Validity!$Z$4:$Z$104,'Final Ratings - Juv'!E$4)</f>
        <v>0</v>
      </c>
      <c r="F61" s="446">
        <f>COUNTIFS(Validity!$D$4:$D$104,"Juveniles",Validity!$F$4:$F$104,'Final Ratings - Juv'!$C61,Validity!$Z$4:$Z$104,'Final Ratings - Juv'!F$4)</f>
        <v>0</v>
      </c>
      <c r="G61" s="446">
        <f>COUNTIFS(Validity!$D$4:$D$104,"Juveniles",Validity!$F$4:$F$104,'Final Ratings - Juv'!$C61,Validity!$Z$4:$Z$104,'Final Ratings - Juv'!G$4)</f>
        <v>0</v>
      </c>
      <c r="H61" s="442">
        <f>COUNTIFS(Validity!$D$4:$D$104,"Juveniles",Validity!$F$4:$F$104,'Final Ratings - Juv'!$C61,Validity!$Z$4:$Z$104,'Final Ratings - Juv'!H$4)</f>
        <v>0</v>
      </c>
      <c r="I61" s="446">
        <f t="shared" si="0"/>
        <v>0</v>
      </c>
      <c r="J61" s="446">
        <f t="shared" si="1"/>
        <v>0</v>
      </c>
      <c r="K61" s="446">
        <f t="shared" si="2"/>
        <v>0</v>
      </c>
      <c r="L61" s="442" t="str">
        <f t="shared" si="3"/>
        <v/>
      </c>
      <c r="M61" s="434"/>
    </row>
    <row r="62" spans="2:13" s="426" customFormat="1" x14ac:dyDescent="0.25">
      <c r="B62" s="526"/>
      <c r="C62" s="436" t="s">
        <v>403</v>
      </c>
      <c r="D62" s="446">
        <f>COUNTIFS(Validity!$D$4:$D$104,"Juveniles",Validity!$F$4:$F$104,'Final Ratings - Juv'!$C62,Validity!$Z$4:$Z$104,'Final Ratings - Juv'!D$4)</f>
        <v>0</v>
      </c>
      <c r="E62" s="446">
        <f>COUNTIFS(Validity!$D$4:$D$104,"Juveniles",Validity!$F$4:$F$104,'Final Ratings - Juv'!$C62,Validity!$Z$4:$Z$104,'Final Ratings - Juv'!E$4)</f>
        <v>0</v>
      </c>
      <c r="F62" s="446">
        <f>COUNTIFS(Validity!$D$4:$D$104,"Juveniles",Validity!$F$4:$F$104,'Final Ratings - Juv'!$C62,Validity!$Z$4:$Z$104,'Final Ratings - Juv'!F$4)</f>
        <v>0</v>
      </c>
      <c r="G62" s="446">
        <f>COUNTIFS(Validity!$D$4:$D$104,"Juveniles",Validity!$F$4:$F$104,'Final Ratings - Juv'!$C62,Validity!$Z$4:$Z$104,'Final Ratings - Juv'!G$4)</f>
        <v>0</v>
      </c>
      <c r="H62" s="442">
        <f>COUNTIFS(Validity!$D$4:$D$104,"Juveniles",Validity!$F$4:$F$104,'Final Ratings - Juv'!$C62,Validity!$Z$4:$Z$104,'Final Ratings - Juv'!H$4)</f>
        <v>0</v>
      </c>
      <c r="I62" s="446">
        <f t="shared" si="0"/>
        <v>0</v>
      </c>
      <c r="J62" s="446">
        <f t="shared" si="1"/>
        <v>0</v>
      </c>
      <c r="K62" s="446">
        <f t="shared" si="2"/>
        <v>0</v>
      </c>
      <c r="L62" s="442" t="str">
        <f t="shared" si="3"/>
        <v/>
      </c>
      <c r="M62" s="434"/>
    </row>
    <row r="63" spans="2:13" s="426" customFormat="1" x14ac:dyDescent="0.25">
      <c r="B63" s="526"/>
      <c r="C63" s="436" t="s">
        <v>404</v>
      </c>
      <c r="D63" s="446">
        <f>COUNTIFS(Validity!$D$4:$D$104,"Juveniles",Validity!$F$4:$F$104,'Final Ratings - Juv'!$C63,Validity!$Z$4:$Z$104,'Final Ratings - Juv'!D$4)</f>
        <v>0</v>
      </c>
      <c r="E63" s="446">
        <f>COUNTIFS(Validity!$D$4:$D$104,"Juveniles",Validity!$F$4:$F$104,'Final Ratings - Juv'!$C63,Validity!$Z$4:$Z$104,'Final Ratings - Juv'!E$4)</f>
        <v>0</v>
      </c>
      <c r="F63" s="446">
        <f>COUNTIFS(Validity!$D$4:$D$104,"Juveniles",Validity!$F$4:$F$104,'Final Ratings - Juv'!$C63,Validity!$Z$4:$Z$104,'Final Ratings - Juv'!F$4)</f>
        <v>0</v>
      </c>
      <c r="G63" s="446">
        <f>COUNTIFS(Validity!$D$4:$D$104,"Juveniles",Validity!$F$4:$F$104,'Final Ratings - Juv'!$C63,Validity!$Z$4:$Z$104,'Final Ratings - Juv'!G$4)</f>
        <v>0</v>
      </c>
      <c r="H63" s="442">
        <f>COUNTIFS(Validity!$D$4:$D$104,"Juveniles",Validity!$F$4:$F$104,'Final Ratings - Juv'!$C63,Validity!$Z$4:$Z$104,'Final Ratings - Juv'!H$4)</f>
        <v>0</v>
      </c>
      <c r="I63" s="446">
        <f t="shared" si="0"/>
        <v>0</v>
      </c>
      <c r="J63" s="446">
        <f t="shared" si="1"/>
        <v>0</v>
      </c>
      <c r="K63" s="446">
        <f t="shared" si="2"/>
        <v>0</v>
      </c>
      <c r="L63" s="442" t="str">
        <f t="shared" si="3"/>
        <v/>
      </c>
      <c r="M63" s="434"/>
    </row>
    <row r="64" spans="2:13" s="426" customFormat="1" ht="15.75" thickBot="1" x14ac:dyDescent="0.3">
      <c r="B64" s="526"/>
      <c r="C64" s="437" t="s">
        <v>446</v>
      </c>
      <c r="D64" s="447">
        <f>COUNTIFS(Validity!$D$4:$D$104,"Juveniles",Validity!$F$4:$F$104,'Final Ratings - Juv'!$C64,Validity!$Z$4:$Z$104,'Final Ratings - Juv'!D$4)</f>
        <v>0</v>
      </c>
      <c r="E64" s="447">
        <f>COUNTIFS(Validity!$D$4:$D$104,"Juveniles",Validity!$F$4:$F$104,'Final Ratings - Juv'!$C64,Validity!$Z$4:$Z$104,'Final Ratings - Juv'!E$4)</f>
        <v>0</v>
      </c>
      <c r="F64" s="447">
        <f>COUNTIFS(Validity!$D$4:$D$104,"Juveniles",Validity!$F$4:$F$104,'Final Ratings - Juv'!$C64,Validity!$Z$4:$Z$104,'Final Ratings - Juv'!F$4)</f>
        <v>0</v>
      </c>
      <c r="G64" s="447">
        <f>COUNTIFS(Validity!$D$4:$D$104,"Juveniles",Validity!$F$4:$F$104,'Final Ratings - Juv'!$C64,Validity!$Z$4:$Z$104,'Final Ratings - Juv'!G$4)</f>
        <v>0</v>
      </c>
      <c r="H64" s="484">
        <f>COUNTIFS(Validity!$D$4:$D$104,"Juveniles",Validity!$F$4:$F$104,'Final Ratings - Juv'!$C64,Validity!$Z$4:$Z$104,'Final Ratings - Juv'!H$4)</f>
        <v>0</v>
      </c>
      <c r="I64" s="487">
        <f t="shared" si="0"/>
        <v>0</v>
      </c>
      <c r="J64" s="485">
        <f t="shared" si="1"/>
        <v>0</v>
      </c>
      <c r="K64" s="485">
        <f t="shared" si="2"/>
        <v>0</v>
      </c>
      <c r="L64" s="486" t="str">
        <f t="shared" si="3"/>
        <v/>
      </c>
      <c r="M64" s="434"/>
    </row>
    <row r="65" spans="2:13" s="426" customFormat="1" ht="15.75" thickTop="1" x14ac:dyDescent="0.25">
      <c r="B65" s="517" t="s">
        <v>432</v>
      </c>
      <c r="C65" s="435" t="s">
        <v>586</v>
      </c>
      <c r="D65" s="448">
        <f>COUNTIFS(Validity!$D$4:$D$104,"Juveniles",Validity!$F$4:$F$104,'Final Ratings - Juv'!$C65,Validity!$Z$4:$Z$104,'Final Ratings - Juv'!D$4)</f>
        <v>0</v>
      </c>
      <c r="E65" s="448">
        <f>COUNTIFS(Validity!$D$4:$D$104,"Juveniles",Validity!$F$4:$F$104,'Final Ratings - Juv'!$C65,Validity!$Z$4:$Z$104,'Final Ratings - Juv'!E$4)</f>
        <v>0</v>
      </c>
      <c r="F65" s="448">
        <f>COUNTIFS(Validity!$D$4:$D$104,"Juveniles",Validity!$F$4:$F$104,'Final Ratings - Juv'!$C65,Validity!$Z$4:$Z$104,'Final Ratings - Juv'!F$4)</f>
        <v>0</v>
      </c>
      <c r="G65" s="448">
        <f>COUNTIFS(Validity!$D$4:$D$104,"Juveniles",Validity!$F$4:$F$104,'Final Ratings - Juv'!$C65,Validity!$Z$4:$Z$104,'Final Ratings - Juv'!G$4)</f>
        <v>0</v>
      </c>
      <c r="H65" s="443">
        <f>COUNTIFS(Validity!$D$4:$D$104,"Juveniles",Validity!$F$4:$F$104,'Final Ratings - Juv'!$C65,Validity!$Z$4:$Z$104,'Final Ratings - Juv'!H$4)</f>
        <v>0</v>
      </c>
      <c r="I65" s="449">
        <f t="shared" si="0"/>
        <v>0</v>
      </c>
      <c r="J65" s="449">
        <f t="shared" si="1"/>
        <v>0</v>
      </c>
      <c r="K65" s="449">
        <f t="shared" si="2"/>
        <v>0</v>
      </c>
      <c r="L65" s="444" t="str">
        <f t="shared" si="3"/>
        <v/>
      </c>
      <c r="M65" s="434"/>
    </row>
    <row r="66" spans="2:13" s="426" customFormat="1" x14ac:dyDescent="0.25">
      <c r="B66" s="518"/>
      <c r="C66" s="436" t="s">
        <v>405</v>
      </c>
      <c r="D66" s="449">
        <f>COUNTIFS(Validity!$D$4:$D$104,"Juveniles",Validity!$F$4:$F$104,'Final Ratings - Juv'!$C66,Validity!$Z$4:$Z$104,'Final Ratings - Juv'!D$4)</f>
        <v>0</v>
      </c>
      <c r="E66" s="449">
        <f>COUNTIFS(Validity!$D$4:$D$104,"Juveniles",Validity!$F$4:$F$104,'Final Ratings - Juv'!$C66,Validity!$Z$4:$Z$104,'Final Ratings - Juv'!E$4)</f>
        <v>0</v>
      </c>
      <c r="F66" s="449">
        <f>COUNTIFS(Validity!$D$4:$D$104,"Juveniles",Validity!$F$4:$F$104,'Final Ratings - Juv'!$C66,Validity!$Z$4:$Z$104,'Final Ratings - Juv'!F$4)</f>
        <v>0</v>
      </c>
      <c r="G66" s="449">
        <f>COUNTIFS(Validity!$D$4:$D$104,"Juveniles",Validity!$F$4:$F$104,'Final Ratings - Juv'!$C66,Validity!$Z$4:$Z$104,'Final Ratings - Juv'!G$4)</f>
        <v>0</v>
      </c>
      <c r="H66" s="444">
        <f>COUNTIFS(Validity!$D$4:$D$104,"Juveniles",Validity!$F$4:$F$104,'Final Ratings - Juv'!$C66,Validity!$Z$4:$Z$104,'Final Ratings - Juv'!H$4)</f>
        <v>0</v>
      </c>
      <c r="I66" s="446">
        <f t="shared" si="0"/>
        <v>0</v>
      </c>
      <c r="J66" s="446">
        <f t="shared" si="1"/>
        <v>0</v>
      </c>
      <c r="K66" s="446">
        <f t="shared" si="2"/>
        <v>0</v>
      </c>
      <c r="L66" s="442" t="str">
        <f t="shared" si="3"/>
        <v/>
      </c>
      <c r="M66" s="434"/>
    </row>
    <row r="67" spans="2:13" s="426" customFormat="1" x14ac:dyDescent="0.25">
      <c r="B67" s="518"/>
      <c r="C67" s="436" t="s">
        <v>406</v>
      </c>
      <c r="D67" s="446">
        <f>COUNTIFS(Validity!$D$4:$D$104,"Juveniles",Validity!$F$4:$F$104,'Final Ratings - Juv'!$C67,Validity!$Z$4:$Z$104,'Final Ratings - Juv'!D$4)</f>
        <v>0</v>
      </c>
      <c r="E67" s="446">
        <f>COUNTIFS(Validity!$D$4:$D$104,"Juveniles",Validity!$F$4:$F$104,'Final Ratings - Juv'!$C67,Validity!$Z$4:$Z$104,'Final Ratings - Juv'!E$4)</f>
        <v>0</v>
      </c>
      <c r="F67" s="446">
        <f>COUNTIFS(Validity!$D$4:$D$104,"Juveniles",Validity!$F$4:$F$104,'Final Ratings - Juv'!$C67,Validity!$Z$4:$Z$104,'Final Ratings - Juv'!F$4)</f>
        <v>0</v>
      </c>
      <c r="G67" s="446">
        <f>COUNTIFS(Validity!$D$4:$D$104,"Juveniles",Validity!$F$4:$F$104,'Final Ratings - Juv'!$C67,Validity!$Z$4:$Z$104,'Final Ratings - Juv'!G$4)</f>
        <v>0</v>
      </c>
      <c r="H67" s="442">
        <f>COUNTIFS(Validity!$D$4:$D$104,"Juveniles",Validity!$F$4:$F$104,'Final Ratings - Juv'!$C67,Validity!$Z$4:$Z$104,'Final Ratings - Juv'!H$4)</f>
        <v>0</v>
      </c>
      <c r="I67" s="446">
        <f t="shared" si="0"/>
        <v>0</v>
      </c>
      <c r="J67" s="446">
        <f t="shared" si="1"/>
        <v>0</v>
      </c>
      <c r="K67" s="446">
        <f t="shared" si="2"/>
        <v>0</v>
      </c>
      <c r="L67" s="442" t="str">
        <f t="shared" si="3"/>
        <v/>
      </c>
      <c r="M67" s="434"/>
    </row>
    <row r="68" spans="2:13" s="426" customFormat="1" x14ac:dyDescent="0.25">
      <c r="B68" s="518"/>
      <c r="C68" s="436" t="s">
        <v>407</v>
      </c>
      <c r="D68" s="446">
        <f>COUNTIFS(Validity!$D$4:$D$104,"Juveniles",Validity!$F$4:$F$104,'Final Ratings - Juv'!$C68,Validity!$Z$4:$Z$104,'Final Ratings - Juv'!D$4)</f>
        <v>0</v>
      </c>
      <c r="E68" s="446">
        <f>COUNTIFS(Validity!$D$4:$D$104,"Juveniles",Validity!$F$4:$F$104,'Final Ratings - Juv'!$C68,Validity!$Z$4:$Z$104,'Final Ratings - Juv'!E$4)</f>
        <v>0</v>
      </c>
      <c r="F68" s="446">
        <f>COUNTIFS(Validity!$D$4:$D$104,"Juveniles",Validity!$F$4:$F$104,'Final Ratings - Juv'!$C68,Validity!$Z$4:$Z$104,'Final Ratings - Juv'!F$4)</f>
        <v>0</v>
      </c>
      <c r="G68" s="446">
        <f>COUNTIFS(Validity!$D$4:$D$104,"Juveniles",Validity!$F$4:$F$104,'Final Ratings - Juv'!$C68,Validity!$Z$4:$Z$104,'Final Ratings - Juv'!G$4)</f>
        <v>0</v>
      </c>
      <c r="H68" s="442">
        <f>COUNTIFS(Validity!$D$4:$D$104,"Juveniles",Validity!$F$4:$F$104,'Final Ratings - Juv'!$C68,Validity!$Z$4:$Z$104,'Final Ratings - Juv'!H$4)</f>
        <v>0</v>
      </c>
      <c r="I68" s="446">
        <f t="shared" si="0"/>
        <v>0</v>
      </c>
      <c r="J68" s="446">
        <f t="shared" si="1"/>
        <v>0</v>
      </c>
      <c r="K68" s="446">
        <f t="shared" si="2"/>
        <v>0</v>
      </c>
      <c r="L68" s="442" t="str">
        <f t="shared" si="3"/>
        <v/>
      </c>
      <c r="M68" s="434"/>
    </row>
    <row r="69" spans="2:13" s="426" customFormat="1" x14ac:dyDescent="0.25">
      <c r="B69" s="518"/>
      <c r="C69" s="436" t="s">
        <v>408</v>
      </c>
      <c r="D69" s="446">
        <f>COUNTIFS(Validity!$D$4:$D$104,"Juveniles",Validity!$F$4:$F$104,'Final Ratings - Juv'!$C69,Validity!$Z$4:$Z$104,'Final Ratings - Juv'!D$4)</f>
        <v>0</v>
      </c>
      <c r="E69" s="446">
        <f>COUNTIFS(Validity!$D$4:$D$104,"Juveniles",Validity!$F$4:$F$104,'Final Ratings - Juv'!$C69,Validity!$Z$4:$Z$104,'Final Ratings - Juv'!E$4)</f>
        <v>0</v>
      </c>
      <c r="F69" s="446">
        <f>COUNTIFS(Validity!$D$4:$D$104,"Juveniles",Validity!$F$4:$F$104,'Final Ratings - Juv'!$C69,Validity!$Z$4:$Z$104,'Final Ratings - Juv'!F$4)</f>
        <v>0</v>
      </c>
      <c r="G69" s="446">
        <f>COUNTIFS(Validity!$D$4:$D$104,"Juveniles",Validity!$F$4:$F$104,'Final Ratings - Juv'!$C69,Validity!$Z$4:$Z$104,'Final Ratings - Juv'!G$4)</f>
        <v>0</v>
      </c>
      <c r="H69" s="442">
        <f>COUNTIFS(Validity!$D$4:$D$104,"Juveniles",Validity!$F$4:$F$104,'Final Ratings - Juv'!$C69,Validity!$Z$4:$Z$104,'Final Ratings - Juv'!H$4)</f>
        <v>0</v>
      </c>
      <c r="I69" s="446">
        <f t="shared" si="0"/>
        <v>0</v>
      </c>
      <c r="J69" s="446">
        <f t="shared" si="1"/>
        <v>0</v>
      </c>
      <c r="K69" s="446">
        <f t="shared" si="2"/>
        <v>0</v>
      </c>
      <c r="L69" s="442" t="str">
        <f t="shared" si="3"/>
        <v/>
      </c>
      <c r="M69" s="434"/>
    </row>
    <row r="70" spans="2:13" s="426" customFormat="1" x14ac:dyDescent="0.25">
      <c r="B70" s="518"/>
      <c r="C70" s="438" t="s">
        <v>590</v>
      </c>
      <c r="D70" s="446">
        <f>COUNTIFS(Validity!$D$4:$D$104,"Juveniles",Validity!$F$4:$F$104,'Final Ratings - Juv'!$C70,Validity!$Z$4:$Z$104,'Final Ratings - Juv'!D$4)</f>
        <v>0</v>
      </c>
      <c r="E70" s="446">
        <f>COUNTIFS(Validity!$D$4:$D$104,"Juveniles",Validity!$F$4:$F$104,'Final Ratings - Juv'!$C70,Validity!$Z$4:$Z$104,'Final Ratings - Juv'!E$4)</f>
        <v>0</v>
      </c>
      <c r="F70" s="446">
        <f>COUNTIFS(Validity!$D$4:$D$104,"Juveniles",Validity!$F$4:$F$104,'Final Ratings - Juv'!$C70,Validity!$Z$4:$Z$104,'Final Ratings - Juv'!F$4)</f>
        <v>0</v>
      </c>
      <c r="G70" s="446">
        <f>COUNTIFS(Validity!$D$4:$D$104,"Juveniles",Validity!$F$4:$F$104,'Final Ratings - Juv'!$C70,Validity!$Z$4:$Z$104,'Final Ratings - Juv'!G$4)</f>
        <v>0</v>
      </c>
      <c r="H70" s="442">
        <f>COUNTIFS(Validity!$D$4:$D$104,"Juveniles",Validity!$F$4:$F$104,'Final Ratings - Juv'!$C70,Validity!$Z$4:$Z$104,'Final Ratings - Juv'!H$4)</f>
        <v>0</v>
      </c>
      <c r="I70" s="446">
        <f t="shared" si="0"/>
        <v>0</v>
      </c>
      <c r="J70" s="446">
        <f t="shared" si="1"/>
        <v>0</v>
      </c>
      <c r="K70" s="446">
        <f t="shared" si="2"/>
        <v>0</v>
      </c>
      <c r="L70" s="442" t="str">
        <f t="shared" si="3"/>
        <v/>
      </c>
      <c r="M70" s="434"/>
    </row>
    <row r="71" spans="2:13" s="426" customFormat="1" x14ac:dyDescent="0.25">
      <c r="B71" s="518"/>
      <c r="C71" s="439" t="s">
        <v>409</v>
      </c>
      <c r="D71" s="446">
        <f>COUNTIFS(Validity!$D$4:$D$104,"Juveniles",Validity!$F$4:$F$104,'Final Ratings - Juv'!$C71,Validity!$Z$4:$Z$104,'Final Ratings - Juv'!D$4)</f>
        <v>0</v>
      </c>
      <c r="E71" s="446">
        <f>COUNTIFS(Validity!$D$4:$D$104,"Juveniles",Validity!$F$4:$F$104,'Final Ratings - Juv'!$C71,Validity!$Z$4:$Z$104,'Final Ratings - Juv'!E$4)</f>
        <v>0</v>
      </c>
      <c r="F71" s="446">
        <f>COUNTIFS(Validity!$D$4:$D$104,"Juveniles",Validity!$F$4:$F$104,'Final Ratings - Juv'!$C71,Validity!$Z$4:$Z$104,'Final Ratings - Juv'!F$4)</f>
        <v>0</v>
      </c>
      <c r="G71" s="446">
        <f>COUNTIFS(Validity!$D$4:$D$104,"Juveniles",Validity!$F$4:$F$104,'Final Ratings - Juv'!$C71,Validity!$Z$4:$Z$104,'Final Ratings - Juv'!G$4)</f>
        <v>0</v>
      </c>
      <c r="H71" s="442">
        <f>COUNTIFS(Validity!$D$4:$D$104,"Juveniles",Validity!$F$4:$F$104,'Final Ratings - Juv'!$C71,Validity!$Z$4:$Z$104,'Final Ratings - Juv'!H$4)</f>
        <v>0</v>
      </c>
      <c r="I71" s="446">
        <f t="shared" ref="I71:I76" si="4">SUM(D71:H71)</f>
        <v>0</v>
      </c>
      <c r="J71" s="446">
        <f t="shared" ref="J71:J76" si="5">(D71*3)+(E71*1)+(F71*-3)+(G71*0)</f>
        <v>0</v>
      </c>
      <c r="K71" s="446">
        <f t="shared" ref="K71:K76" si="6">IF(I71&gt;1,"",IF(H71&lt;&gt;0,"Insufficient Evidence",IF(SUM(F71:G71)&lt;&gt;0,"No Effects",IF(E71&lt;&gt;0,"Promising",IF(D71&lt;&gt;0,"Effective",0)))))</f>
        <v>0</v>
      </c>
      <c r="L71" s="442" t="str">
        <f t="shared" ref="L71:L76" si="7">IF(I71&lt;=1,"",  IF(J71&lt;0.5,"No Effects",IF(J71&gt;1.49, "Effective",IF(J71&gt;0.49,"Promising","Insufficient Evidence"))))</f>
        <v/>
      </c>
      <c r="M71" s="434"/>
    </row>
    <row r="72" spans="2:13" s="426" customFormat="1" ht="15.75" thickBot="1" x14ac:dyDescent="0.3">
      <c r="B72" s="518"/>
      <c r="C72" s="437" t="s">
        <v>447</v>
      </c>
      <c r="D72" s="447">
        <f>COUNTIFS(Validity!$D$4:$D$104,"Juveniles",Validity!$F$4:$F$104,'Final Ratings - Juv'!$C72,Validity!$Z$4:$Z$104,'Final Ratings - Juv'!D$4)</f>
        <v>0</v>
      </c>
      <c r="E72" s="447">
        <f>COUNTIFS(Validity!$D$4:$D$104,"Juveniles",Validity!$F$4:$F$104,'Final Ratings - Juv'!$C72,Validity!$Z$4:$Z$104,'Final Ratings - Juv'!E$4)</f>
        <v>0</v>
      </c>
      <c r="F72" s="447">
        <f>COUNTIFS(Validity!$D$4:$D$104,"Juveniles",Validity!$F$4:$F$104,'Final Ratings - Juv'!$C72,Validity!$Z$4:$Z$104,'Final Ratings - Juv'!F$4)</f>
        <v>0</v>
      </c>
      <c r="G72" s="447">
        <f>COUNTIFS(Validity!$D$4:$D$104,"Juveniles",Validity!$F$4:$F$104,'Final Ratings - Juv'!$C72,Validity!$Z$4:$Z$104,'Final Ratings - Juv'!G$4)</f>
        <v>0</v>
      </c>
      <c r="H72" s="484">
        <f>COUNTIFS(Validity!$D$4:$D$104,"Juveniles",Validity!$F$4:$F$104,'Final Ratings - Juv'!$C72,Validity!$Z$4:$Z$104,'Final Ratings - Juv'!H$4)</f>
        <v>0</v>
      </c>
      <c r="I72" s="487">
        <f t="shared" si="4"/>
        <v>0</v>
      </c>
      <c r="J72" s="485">
        <f t="shared" si="5"/>
        <v>0</v>
      </c>
      <c r="K72" s="485">
        <f t="shared" si="6"/>
        <v>0</v>
      </c>
      <c r="L72" s="486" t="str">
        <f t="shared" si="7"/>
        <v/>
      </c>
      <c r="M72" s="434"/>
    </row>
    <row r="73" spans="2:13" s="426" customFormat="1" ht="15.75" thickTop="1" x14ac:dyDescent="0.25">
      <c r="B73" s="517" t="s">
        <v>433</v>
      </c>
      <c r="C73" s="440" t="s">
        <v>587</v>
      </c>
      <c r="D73" s="448">
        <f>COUNTIFS(Validity!$D$4:$D$104,"Juveniles",Validity!$F$4:$F$104,'Final Ratings - Juv'!$C73,Validity!$Z$4:$Z$104,'Final Ratings - Juv'!D$4)</f>
        <v>0</v>
      </c>
      <c r="E73" s="448">
        <f>COUNTIFS(Validity!$D$4:$D$104,"Juveniles",Validity!$F$4:$F$104,'Final Ratings - Juv'!$C73,Validity!$Z$4:$Z$104,'Final Ratings - Juv'!E$4)</f>
        <v>0</v>
      </c>
      <c r="F73" s="448">
        <f>COUNTIFS(Validity!$D$4:$D$104,"Juveniles",Validity!$F$4:$F$104,'Final Ratings - Juv'!$C73,Validity!$Z$4:$Z$104,'Final Ratings - Juv'!F$4)</f>
        <v>0</v>
      </c>
      <c r="G73" s="448">
        <f>COUNTIFS(Validity!$D$4:$D$104,"Juveniles",Validity!$F$4:$F$104,'Final Ratings - Juv'!$C73,Validity!$Z$4:$Z$104,'Final Ratings - Juv'!G$4)</f>
        <v>0</v>
      </c>
      <c r="H73" s="443">
        <f>COUNTIFS(Validity!$D$4:$D$104,"Juveniles",Validity!$F$4:$F$104,'Final Ratings - Juv'!$C73,Validity!$Z$4:$Z$104,'Final Ratings - Juv'!H$4)</f>
        <v>0</v>
      </c>
      <c r="I73" s="449">
        <f t="shared" si="4"/>
        <v>0</v>
      </c>
      <c r="J73" s="449">
        <f t="shared" si="5"/>
        <v>0</v>
      </c>
      <c r="K73" s="449">
        <f t="shared" si="6"/>
        <v>0</v>
      </c>
      <c r="L73" s="444" t="str">
        <f t="shared" si="7"/>
        <v/>
      </c>
      <c r="M73" s="434"/>
    </row>
    <row r="74" spans="2:13" s="426" customFormat="1" x14ac:dyDescent="0.25">
      <c r="B74" s="518"/>
      <c r="C74" s="441" t="s">
        <v>410</v>
      </c>
      <c r="D74" s="446">
        <f>COUNTIFS(Validity!$D$4:$D$104,"Juveniles",Validity!$F$4:$F$104,'Final Ratings - Juv'!$C74,Validity!$Z$4:$Z$104,'Final Ratings - Juv'!D$4)</f>
        <v>0</v>
      </c>
      <c r="E74" s="446">
        <f>COUNTIFS(Validity!$D$4:$D$104,"Juveniles",Validity!$F$4:$F$104,'Final Ratings - Juv'!$C74,Validity!$Z$4:$Z$104,'Final Ratings - Juv'!E$4)</f>
        <v>0</v>
      </c>
      <c r="F74" s="446">
        <f>COUNTIFS(Validity!$D$4:$D$104,"Juveniles",Validity!$F$4:$F$104,'Final Ratings - Juv'!$C74,Validity!$Z$4:$Z$104,'Final Ratings - Juv'!F$4)</f>
        <v>0</v>
      </c>
      <c r="G74" s="446">
        <f>COUNTIFS(Validity!$D$4:$D$104,"Juveniles",Validity!$F$4:$F$104,'Final Ratings - Juv'!$C74,Validity!$Z$4:$Z$104,'Final Ratings - Juv'!G$4)</f>
        <v>0</v>
      </c>
      <c r="H74" s="442">
        <f>COUNTIFS(Validity!$D$4:$D$104,"Juveniles",Validity!$F$4:$F$104,'Final Ratings - Juv'!$C74,Validity!$Z$4:$Z$104,'Final Ratings - Juv'!H$4)</f>
        <v>0</v>
      </c>
      <c r="I74" s="446">
        <f t="shared" si="4"/>
        <v>0</v>
      </c>
      <c r="J74" s="446">
        <f t="shared" si="5"/>
        <v>0</v>
      </c>
      <c r="K74" s="446">
        <f t="shared" si="6"/>
        <v>0</v>
      </c>
      <c r="L74" s="442" t="str">
        <f t="shared" si="7"/>
        <v/>
      </c>
      <c r="M74" s="434"/>
    </row>
    <row r="75" spans="2:13" s="426" customFormat="1" x14ac:dyDescent="0.25">
      <c r="B75" s="518"/>
      <c r="C75" s="441" t="s">
        <v>411</v>
      </c>
      <c r="D75" s="446">
        <f>COUNTIFS(Validity!$D$4:$D$104,"Juveniles",Validity!$F$4:$F$104,'Final Ratings - Juv'!$C75,Validity!$Z$4:$Z$104,'Final Ratings - Juv'!D$4)</f>
        <v>0</v>
      </c>
      <c r="E75" s="446">
        <f>COUNTIFS(Validity!$D$4:$D$104,"Juveniles",Validity!$F$4:$F$104,'Final Ratings - Juv'!$C75,Validity!$Z$4:$Z$104,'Final Ratings - Juv'!E$4)</f>
        <v>0</v>
      </c>
      <c r="F75" s="446">
        <f>COUNTIFS(Validity!$D$4:$D$104,"Juveniles",Validity!$F$4:$F$104,'Final Ratings - Juv'!$C75,Validity!$Z$4:$Z$104,'Final Ratings - Juv'!F$4)</f>
        <v>0</v>
      </c>
      <c r="G75" s="446">
        <f>COUNTIFS(Validity!$D$4:$D$104,"Juveniles",Validity!$F$4:$F$104,'Final Ratings - Juv'!$C75,Validity!$Z$4:$Z$104,'Final Ratings - Juv'!G$4)</f>
        <v>0</v>
      </c>
      <c r="H75" s="442">
        <f>COUNTIFS(Validity!$D$4:$D$104,"Juveniles",Validity!$F$4:$F$104,'Final Ratings - Juv'!$C75,Validity!$Z$4:$Z$104,'Final Ratings - Juv'!H$4)</f>
        <v>0</v>
      </c>
      <c r="I75" s="446">
        <f t="shared" si="4"/>
        <v>0</v>
      </c>
      <c r="J75" s="446">
        <f t="shared" si="5"/>
        <v>0</v>
      </c>
      <c r="K75" s="446">
        <f t="shared" si="6"/>
        <v>0</v>
      </c>
      <c r="L75" s="442" t="str">
        <f t="shared" si="7"/>
        <v/>
      </c>
      <c r="M75" s="434"/>
    </row>
    <row r="76" spans="2:13" s="426" customFormat="1" ht="15.75" thickBot="1" x14ac:dyDescent="0.3">
      <c r="B76" s="519"/>
      <c r="C76" s="485" t="s">
        <v>448</v>
      </c>
      <c r="D76" s="485">
        <f>COUNTIFS(Validity!$D$4:$D$104,"Juveniles",Validity!$F$4:$F$104,'Final Ratings - Juv'!$C76,Validity!$Z$4:$Z$104,'Final Ratings - Juv'!D$4)</f>
        <v>0</v>
      </c>
      <c r="E76" s="485">
        <f>COUNTIFS(Validity!$D$4:$D$104,"Juveniles",Validity!$F$4:$F$104,'Final Ratings - Juv'!$C76,Validity!$Z$4:$Z$104,'Final Ratings - Juv'!E$4)</f>
        <v>0</v>
      </c>
      <c r="F76" s="485">
        <f>COUNTIFS(Validity!$D$4:$D$104,"Juveniles",Validity!$F$4:$F$104,'Final Ratings - Juv'!$C76,Validity!$Z$4:$Z$104,'Final Ratings - Juv'!F$4)</f>
        <v>0</v>
      </c>
      <c r="G76" s="485">
        <f>COUNTIFS(Validity!$D$4:$D$104,"Juveniles",Validity!$F$4:$F$104,'Final Ratings - Juv'!$C76,Validity!$Z$4:$Z$104,'Final Ratings - Juv'!G$4)</f>
        <v>0</v>
      </c>
      <c r="H76" s="484">
        <f>COUNTIFS(Validity!$D$4:$D$104,"Juveniles",Validity!$F$4:$F$104,'Final Ratings - Juv'!$C76,Validity!$Z$4:$Z$104,'Final Ratings - Juv'!H$4)</f>
        <v>0</v>
      </c>
      <c r="I76" s="487">
        <f t="shared" si="4"/>
        <v>0</v>
      </c>
      <c r="J76" s="485">
        <f t="shared" si="5"/>
        <v>0</v>
      </c>
      <c r="K76" s="485">
        <f t="shared" si="6"/>
        <v>0</v>
      </c>
      <c r="L76" s="486" t="str">
        <f t="shared" si="7"/>
        <v/>
      </c>
      <c r="M76" s="434"/>
    </row>
    <row r="77" spans="2:13" s="426" customFormat="1" ht="15.75" thickTop="1" x14ac:dyDescent="0.25"/>
  </sheetData>
  <sheetProtection password="C638" sheet="1" objects="1" scenarios="1"/>
  <sortState xmlns:xlrd2="http://schemas.microsoft.com/office/spreadsheetml/2017/richdata2" ref="C67:C68">
    <sortCondition ref="C67"/>
  </sortState>
  <mergeCells count="10">
    <mergeCell ref="B52:B56"/>
    <mergeCell ref="B57:B64"/>
    <mergeCell ref="B65:B72"/>
    <mergeCell ref="B73:B76"/>
    <mergeCell ref="B6:B15"/>
    <mergeCell ref="B16:B22"/>
    <mergeCell ref="B23:B29"/>
    <mergeCell ref="B30:B37"/>
    <mergeCell ref="B38:B46"/>
    <mergeCell ref="B47:B51"/>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DC441185034B541B7037135D56AD81F" ma:contentTypeVersion="13" ma:contentTypeDescription="Create a new document." ma:contentTypeScope="" ma:versionID="7778087cbdf28347f00002991f5f8f50">
  <xsd:schema xmlns:xsd="http://www.w3.org/2001/XMLSchema" xmlns:xs="http://www.w3.org/2001/XMLSchema" xmlns:p="http://schemas.microsoft.com/office/2006/metadata/properties" xmlns:ns2="b73e7afa-3cad-44b0-9ef2-613e449a1f5a" xmlns:ns3="6cb738f2-2fe3-40c0-a1ae-119b396b76f4" targetNamespace="http://schemas.microsoft.com/office/2006/metadata/properties" ma:root="true" ma:fieldsID="7cd18462663afa315041c7cf04d96fc8" ns2:_="" ns3:_="">
    <xsd:import namespace="b73e7afa-3cad-44b0-9ef2-613e449a1f5a"/>
    <xsd:import namespace="6cb738f2-2fe3-40c0-a1ae-119b396b76f4"/>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3e7afa-3cad-44b0-9ef2-613e449a1f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b88edfbe-2eab-456a-af99-6bea05d804c9"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cb738f2-2fe3-40c0-a1ae-119b396b76f4"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b1b96dc9-525c-472d-8b56-23657185d4a7}" ma:internalName="TaxCatchAll" ma:showField="CatchAllData" ma:web="6cb738f2-2fe3-40c0-a1ae-119b396b76f4">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F44F72A-7EEE-4ECB-A955-B32D9474F8C5}"/>
</file>

<file path=customXml/itemProps2.xml><?xml version="1.0" encoding="utf-8"?>
<ds:datastoreItem xmlns:ds="http://schemas.openxmlformats.org/officeDocument/2006/customXml" ds:itemID="{1F1B5A75-4D68-485B-A48E-BE9FDF72837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23</vt:i4>
      </vt:variant>
      <vt:variant>
        <vt:lpstr>Named Ranges</vt:lpstr>
      </vt:variant>
      <vt:variant>
        <vt:i4>53</vt:i4>
      </vt:variant>
    </vt:vector>
  </HeadingPairs>
  <TitlesOfParts>
    <vt:vector size="76" baseType="lpstr">
      <vt:lpstr>Home</vt:lpstr>
      <vt:lpstr>Definitions</vt:lpstr>
      <vt:lpstr>Preparation</vt:lpstr>
      <vt:lpstr>Eligibility</vt:lpstr>
      <vt:lpstr>Quality</vt:lpstr>
      <vt:lpstr>Validity</vt:lpstr>
      <vt:lpstr>Icons</vt:lpstr>
      <vt:lpstr>Final Ratings - Adults</vt:lpstr>
      <vt:lpstr>Final Ratings - Juv</vt:lpstr>
      <vt:lpstr>Sheet2</vt:lpstr>
      <vt:lpstr>Weighted Mean</vt:lpstr>
      <vt:lpstr>Mean Effect Size</vt:lpstr>
      <vt:lpstr>Eligibility Help</vt:lpstr>
      <vt:lpstr>Quality Help</vt:lpstr>
      <vt:lpstr>Validity Help 1</vt:lpstr>
      <vt:lpstr>Validity Help 2</vt:lpstr>
      <vt:lpstr>Constructs</vt:lpstr>
      <vt:lpstr>Final Evidence Help</vt:lpstr>
      <vt:lpstr>List</vt:lpstr>
      <vt:lpstr>Best Evidence</vt:lpstr>
      <vt:lpstr>Matrices</vt:lpstr>
      <vt:lpstr>Class</vt:lpstr>
      <vt:lpstr>Sheet1</vt:lpstr>
      <vt:lpstr>'Final Evidence Help'!_Toc334940569</vt:lpstr>
      <vt:lpstr>'Final Evidence Help'!_Toc345306281</vt:lpstr>
      <vt:lpstr>'Final Evidence Help'!_Toc345306283</vt:lpstr>
      <vt:lpstr>'Validity Help 1'!_Toc352482880</vt:lpstr>
      <vt:lpstr>'Validity Help 1'!_Toc352482881</vt:lpstr>
      <vt:lpstr>Age_of_Samples</vt:lpstr>
      <vt:lpstr>Ages</vt:lpstr>
      <vt:lpstr>Aggregation</vt:lpstr>
      <vt:lpstr>Analysis_Model</vt:lpstr>
      <vt:lpstr>Attitudes</vt:lpstr>
      <vt:lpstr>Coder_Reliability</vt:lpstr>
      <vt:lpstr>Combining_RelationShips</vt:lpstr>
      <vt:lpstr>Comprehensive_Literature_Search</vt:lpstr>
      <vt:lpstr>Control_Groups</vt:lpstr>
      <vt:lpstr>Crime_Delinquency</vt:lpstr>
      <vt:lpstr>Direction</vt:lpstr>
      <vt:lpstr>Drug_Substance_Abuse</vt:lpstr>
      <vt:lpstr>Education</vt:lpstr>
      <vt:lpstr>Effect_Size_Reporting</vt:lpstr>
      <vt:lpstr>Eligibility_Criteria</vt:lpstr>
      <vt:lpstr>Employment</vt:lpstr>
      <vt:lpstr>Family</vt:lpstr>
      <vt:lpstr>Grey_Literature_Coverage</vt:lpstr>
      <vt:lpstr>Handling_Dependent_Effect_Sizes</vt:lpstr>
      <vt:lpstr>Heterogeneity_Attentiveness</vt:lpstr>
      <vt:lpstr>Internal_Validity</vt:lpstr>
      <vt:lpstr>Intervention</vt:lpstr>
      <vt:lpstr>Justice_Systems</vt:lpstr>
      <vt:lpstr>Juvenile</vt:lpstr>
      <vt:lpstr>Literature_Search</vt:lpstr>
      <vt:lpstr>Macro_Outcome</vt:lpstr>
      <vt:lpstr>'Final Evidence Help'!Mark</vt:lpstr>
      <vt:lpstr>Mental_Behavioral</vt:lpstr>
      <vt:lpstr>Meta_Name</vt:lpstr>
      <vt:lpstr>Methodological_Quality</vt:lpstr>
      <vt:lpstr>Model</vt:lpstr>
      <vt:lpstr>Outlier_Analysis</vt:lpstr>
      <vt:lpstr>picBlank</vt:lpstr>
      <vt:lpstr>picEffective</vt:lpstr>
      <vt:lpstr>picNoEffects</vt:lpstr>
      <vt:lpstr>picPromising</vt:lpstr>
      <vt:lpstr>Primary_Aim</vt:lpstr>
      <vt:lpstr>Primary_Outcomes</vt:lpstr>
      <vt:lpstr>Eligibility!Print_Area</vt:lpstr>
      <vt:lpstr>Publication_Bias</vt:lpstr>
      <vt:lpstr>Publication_Date</vt:lpstr>
      <vt:lpstr>Reporting_of_Results</vt:lpstr>
      <vt:lpstr>Significance</vt:lpstr>
      <vt:lpstr>Statistical_Conculsion_Validity</vt:lpstr>
      <vt:lpstr>Type_of_ES</vt:lpstr>
      <vt:lpstr>Unit</vt:lpstr>
      <vt:lpstr>Victimization</vt:lpstr>
      <vt:lpstr>Weighting_of_Results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Wilson</dc:creator>
  <cp:lastModifiedBy>Rachel Stephenson</cp:lastModifiedBy>
  <cp:lastPrinted>2013-06-23T19:50:17Z</cp:lastPrinted>
  <dcterms:created xsi:type="dcterms:W3CDTF">2012-05-16T12:19:40Z</dcterms:created>
  <dcterms:modified xsi:type="dcterms:W3CDTF">2022-05-13T14:27:44Z</dcterms:modified>
</cp:coreProperties>
</file>